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 tabRatio="501" activeTab="3"/>
  </bookViews>
  <sheets>
    <sheet name="Sheet1" sheetId="1" r:id="rId1"/>
    <sheet name="Sheet2" sheetId="2" r:id="rId2"/>
    <sheet name="Sheet3" sheetId="3" r:id="rId3"/>
    <sheet name="Sheet4" sheetId="4" r:id="rId4"/>
  </sheets>
  <calcPr calcId="145621"/>
</workbook>
</file>

<file path=xl/calcChain.xml><?xml version="1.0" encoding="utf-8"?>
<calcChain xmlns="http://schemas.openxmlformats.org/spreadsheetml/2006/main">
  <c r="C23" i="4" l="1"/>
  <c r="C22" i="4"/>
  <c r="C21" i="4"/>
  <c r="C20" i="4"/>
  <c r="C19" i="4"/>
  <c r="C11" i="4"/>
  <c r="B20" i="4"/>
  <c r="B21" i="4"/>
  <c r="B22" i="4"/>
  <c r="B23" i="4"/>
  <c r="B19" i="4"/>
  <c r="C12" i="4"/>
  <c r="C13" i="4"/>
  <c r="C14" i="4"/>
  <c r="C15" i="4"/>
  <c r="C4" i="4"/>
  <c r="D4" i="4"/>
  <c r="E4" i="4"/>
  <c r="C5" i="4"/>
  <c r="D5" i="4"/>
  <c r="E5" i="4"/>
  <c r="C6" i="4"/>
  <c r="D6" i="4"/>
  <c r="E6" i="4" s="1"/>
  <c r="C7" i="4"/>
  <c r="D7" i="4"/>
  <c r="E7" i="4"/>
  <c r="B20" i="3"/>
  <c r="E3" i="4"/>
  <c r="D3" i="4"/>
  <c r="C3" i="4"/>
  <c r="E20" i="3"/>
  <c r="D20" i="3"/>
  <c r="C20" i="3"/>
  <c r="A21" i="3"/>
  <c r="D21" i="3" s="1"/>
  <c r="B4" i="3"/>
  <c r="B5" i="3"/>
  <c r="B6" i="3"/>
  <c r="B7" i="3"/>
  <c r="B8" i="3"/>
  <c r="B9" i="3"/>
  <c r="B10" i="3"/>
  <c r="B11" i="3"/>
  <c r="B12" i="3"/>
  <c r="B13" i="3"/>
  <c r="B3" i="3"/>
  <c r="C21" i="3" l="1"/>
  <c r="A22" i="3"/>
  <c r="B21" i="3"/>
  <c r="E21" i="3"/>
  <c r="E4" i="2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3" i="2"/>
  <c r="B22" i="2"/>
  <c r="C22" i="2"/>
  <c r="D22" i="2"/>
  <c r="B23" i="2"/>
  <c r="C23" i="2"/>
  <c r="D23" i="2"/>
  <c r="A22" i="2"/>
  <c r="A23" i="2"/>
  <c r="B4" i="2"/>
  <c r="C4" i="2"/>
  <c r="D4" i="2"/>
  <c r="B5" i="2"/>
  <c r="C5" i="2"/>
  <c r="D5" i="2"/>
  <c r="B6" i="2"/>
  <c r="C6" i="2"/>
  <c r="D6" i="2"/>
  <c r="B7" i="2"/>
  <c r="C7" i="2"/>
  <c r="D7" i="2"/>
  <c r="B8" i="2"/>
  <c r="C8" i="2"/>
  <c r="D8" i="2"/>
  <c r="B9" i="2"/>
  <c r="C9" i="2"/>
  <c r="D9" i="2"/>
  <c r="B10" i="2"/>
  <c r="C10" i="2"/>
  <c r="D1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D3" i="2"/>
  <c r="C3" i="2"/>
  <c r="B3" i="2"/>
  <c r="A5" i="2"/>
  <c r="A6" i="2"/>
  <c r="A7" i="2"/>
  <c r="A8" i="2"/>
  <c r="A9" i="2"/>
  <c r="A10" i="2"/>
  <c r="A11" i="2"/>
  <c r="A12" i="2"/>
  <c r="A13" i="2" s="1"/>
  <c r="A14" i="2" s="1"/>
  <c r="A15" i="2" s="1"/>
  <c r="A16" i="2" s="1"/>
  <c r="A17" i="2" s="1"/>
  <c r="A18" i="2" s="1"/>
  <c r="A19" i="2" s="1"/>
  <c r="A20" i="2" s="1"/>
  <c r="A21" i="2" s="1"/>
  <c r="A4" i="2"/>
  <c r="N8" i="1"/>
  <c r="B12" i="1"/>
  <c r="B13" i="1" s="1"/>
  <c r="B14" i="1" s="1"/>
  <c r="B15" i="1" s="1"/>
  <c r="B16" i="1" s="1"/>
  <c r="B17" i="1" s="1"/>
  <c r="B18" i="1" s="1"/>
  <c r="B19" i="1" s="1"/>
  <c r="B20" i="1" s="1"/>
  <c r="F11" i="1" a="1"/>
  <c r="F11" i="1"/>
  <c r="F12" i="1"/>
  <c r="F13" i="1"/>
  <c r="F14" i="1"/>
  <c r="F15" i="1"/>
  <c r="F16" i="1"/>
  <c r="F17" i="1"/>
  <c r="F18" i="1"/>
  <c r="F19" i="1"/>
  <c r="F20" i="1"/>
  <c r="E11" i="1" a="1"/>
  <c r="E11" i="1"/>
  <c r="E12" i="1"/>
  <c r="E13" i="1"/>
  <c r="E14" i="1"/>
  <c r="E15" i="1"/>
  <c r="E16" i="1"/>
  <c r="E17" i="1"/>
  <c r="E18" i="1"/>
  <c r="E19" i="1"/>
  <c r="E20" i="1"/>
  <c r="D11" i="1" a="1"/>
  <c r="D11" i="1"/>
  <c r="D12" i="1"/>
  <c r="D13" i="1"/>
  <c r="D14" i="1"/>
  <c r="D15" i="1"/>
  <c r="D16" i="1"/>
  <c r="D17" i="1"/>
  <c r="D18" i="1"/>
  <c r="D19" i="1"/>
  <c r="D20" i="1"/>
  <c r="C11" i="1" a="1"/>
  <c r="C11" i="1"/>
  <c r="C12" i="1"/>
  <c r="C13" i="1"/>
  <c r="C14" i="1"/>
  <c r="C15" i="1"/>
  <c r="C16" i="1"/>
  <c r="C17" i="1"/>
  <c r="C18" i="1"/>
  <c r="C19" i="1"/>
  <c r="C20" i="1"/>
  <c r="A12" i="1"/>
  <c r="A13" i="1" s="1"/>
  <c r="A14" i="1" s="1"/>
  <c r="A15" i="1" s="1"/>
  <c r="A16" i="1" s="1"/>
  <c r="A17" i="1" s="1"/>
  <c r="A18" i="1" s="1"/>
  <c r="A19" i="1" s="1"/>
  <c r="A20" i="1" s="1"/>
  <c r="P6" i="1"/>
  <c r="O6" i="1"/>
  <c r="O4" i="1"/>
  <c r="P4" i="1"/>
  <c r="O5" i="1"/>
  <c r="P5" i="1"/>
  <c r="P3" i="1"/>
  <c r="C22" i="3" l="1"/>
  <c r="B22" i="3"/>
  <c r="D22" i="3"/>
  <c r="E22" i="3"/>
  <c r="A23" i="3"/>
  <c r="O3" i="1"/>
  <c r="R6" i="1"/>
  <c r="R4" i="1"/>
  <c r="R5" i="1"/>
  <c r="R3" i="1"/>
  <c r="Q6" i="1"/>
  <c r="Q4" i="1"/>
  <c r="Q5" i="1"/>
  <c r="Q3" i="1"/>
  <c r="N6" i="1"/>
  <c r="N4" i="1"/>
  <c r="N5" i="1"/>
  <c r="N3" i="1"/>
  <c r="M6" i="1"/>
  <c r="M4" i="1"/>
  <c r="M5" i="1"/>
  <c r="M3" i="1"/>
  <c r="L6" i="1"/>
  <c r="L5" i="1"/>
  <c r="L4" i="1"/>
  <c r="L3" i="1"/>
  <c r="D23" i="3" l="1"/>
  <c r="A24" i="3"/>
  <c r="E23" i="3"/>
  <c r="B23" i="3"/>
  <c r="C23" i="3"/>
  <c r="A25" i="3" l="1"/>
  <c r="B24" i="3"/>
  <c r="C24" i="3"/>
  <c r="D24" i="3"/>
  <c r="E24" i="3"/>
  <c r="D25" i="3" l="1"/>
  <c r="E25" i="3"/>
  <c r="A26" i="3"/>
  <c r="C25" i="3"/>
  <c r="B25" i="3"/>
  <c r="C26" i="3" l="1"/>
  <c r="B26" i="3"/>
  <c r="D26" i="3"/>
  <c r="E26" i="3"/>
  <c r="A27" i="3"/>
  <c r="D27" i="3" l="1"/>
  <c r="E27" i="3"/>
  <c r="A28" i="3"/>
  <c r="B27" i="3"/>
  <c r="C27" i="3"/>
  <c r="B28" i="3" l="1"/>
  <c r="C28" i="3"/>
  <c r="D28" i="3"/>
  <c r="E28" i="3"/>
  <c r="A29" i="3"/>
  <c r="A30" i="3" l="1"/>
  <c r="D29" i="3"/>
  <c r="E29" i="3"/>
  <c r="B29" i="3"/>
  <c r="C29" i="3"/>
  <c r="A31" i="3" l="1"/>
  <c r="C30" i="3"/>
  <c r="B30" i="3"/>
  <c r="D30" i="3"/>
  <c r="E30" i="3"/>
  <c r="A32" i="3" l="1"/>
  <c r="D31" i="3"/>
  <c r="E31" i="3"/>
  <c r="C31" i="3"/>
  <c r="B31" i="3"/>
  <c r="A33" i="3" l="1"/>
  <c r="B32" i="3"/>
  <c r="C32" i="3"/>
  <c r="D32" i="3"/>
  <c r="E32" i="3"/>
  <c r="A34" i="3" l="1"/>
  <c r="D33" i="3"/>
  <c r="E33" i="3"/>
  <c r="B33" i="3"/>
  <c r="C33" i="3"/>
  <c r="B34" i="3" l="1"/>
  <c r="A35" i="3"/>
  <c r="D34" i="3"/>
  <c r="E34" i="3"/>
  <c r="C34" i="3"/>
  <c r="D35" i="3" l="1"/>
  <c r="E35" i="3"/>
  <c r="A36" i="3"/>
  <c r="C35" i="3"/>
  <c r="B35" i="3"/>
  <c r="C36" i="3" l="1"/>
  <c r="B36" i="3"/>
  <c r="D36" i="3"/>
  <c r="A37" i="3"/>
  <c r="E36" i="3"/>
  <c r="D37" i="3" l="1"/>
  <c r="E37" i="3"/>
  <c r="A38" i="3"/>
  <c r="A39" i="3" s="1"/>
  <c r="B37" i="3"/>
  <c r="C37" i="3"/>
  <c r="B39" i="3" l="1"/>
  <c r="C39" i="3"/>
  <c r="D39" i="3"/>
  <c r="E39" i="3"/>
  <c r="A40" i="3"/>
  <c r="B38" i="3"/>
  <c r="C38" i="3"/>
  <c r="D38" i="3"/>
  <c r="E38" i="3"/>
  <c r="D40" i="3" l="1"/>
  <c r="B40" i="3"/>
  <c r="C40" i="3"/>
  <c r="A41" i="3"/>
  <c r="E40" i="3"/>
  <c r="B41" i="3" l="1"/>
  <c r="C41" i="3"/>
  <c r="D41" i="3"/>
  <c r="E41" i="3"/>
  <c r="A42" i="3"/>
  <c r="B42" i="3" l="1"/>
  <c r="C42" i="3"/>
  <c r="D42" i="3"/>
  <c r="E42" i="3"/>
  <c r="A43" i="3"/>
  <c r="E43" i="3" l="1"/>
  <c r="A44" i="3"/>
  <c r="B43" i="3"/>
  <c r="C43" i="3"/>
  <c r="D43" i="3"/>
  <c r="B44" i="3" l="1"/>
  <c r="C44" i="3"/>
  <c r="D44" i="3"/>
  <c r="E44" i="3"/>
  <c r="A45" i="3"/>
  <c r="C45" i="3" l="1"/>
  <c r="D45" i="3"/>
  <c r="E45" i="3"/>
  <c r="A46" i="3"/>
  <c r="B45" i="3"/>
  <c r="B46" i="3" l="1"/>
  <c r="C46" i="3"/>
  <c r="D46" i="3"/>
  <c r="E46" i="3"/>
</calcChain>
</file>

<file path=xl/sharedStrings.xml><?xml version="1.0" encoding="utf-8"?>
<sst xmlns="http://schemas.openxmlformats.org/spreadsheetml/2006/main" count="57" uniqueCount="50">
  <si>
    <t>F1</t>
  </si>
  <si>
    <t>F2</t>
  </si>
  <si>
    <t>Population</t>
    <phoneticPr fontId="1" type="noConversion"/>
  </si>
  <si>
    <t>Inbred A</t>
    <phoneticPr fontId="1" type="noConversion"/>
  </si>
  <si>
    <t>Inbred B</t>
    <phoneticPr fontId="1" type="noConversion"/>
  </si>
  <si>
    <t>Height</t>
    <phoneticPr fontId="1" type="noConversion"/>
  </si>
  <si>
    <t>Size</t>
    <phoneticPr fontId="1" type="noConversion"/>
  </si>
  <si>
    <t>Mean</t>
    <phoneticPr fontId="1" type="noConversion"/>
  </si>
  <si>
    <t>Variance</t>
    <phoneticPr fontId="1" type="noConversion"/>
  </si>
  <si>
    <t>COUNT</t>
    <phoneticPr fontId="1" type="noConversion"/>
  </si>
  <si>
    <t>AVERAGE</t>
    <phoneticPr fontId="1" type="noConversion"/>
  </si>
  <si>
    <t>VAR</t>
    <phoneticPr fontId="1" type="noConversion"/>
  </si>
  <si>
    <t>Skew</t>
    <phoneticPr fontId="1" type="noConversion"/>
  </si>
  <si>
    <t>Kurtos</t>
    <phoneticPr fontId="1" type="noConversion"/>
  </si>
  <si>
    <t>SKEW</t>
    <phoneticPr fontId="1" type="noConversion"/>
  </si>
  <si>
    <t>KURT</t>
    <phoneticPr fontId="1" type="noConversion"/>
  </si>
  <si>
    <t>X</t>
    <phoneticPr fontId="1" type="noConversion"/>
  </si>
  <si>
    <t>MIN</t>
    <phoneticPr fontId="1" type="noConversion"/>
  </si>
  <si>
    <t>MAX</t>
    <phoneticPr fontId="1" type="noConversion"/>
  </si>
  <si>
    <t>Minimum</t>
    <phoneticPr fontId="1" type="noConversion"/>
  </si>
  <si>
    <t>Maximum</t>
    <phoneticPr fontId="1" type="noConversion"/>
  </si>
  <si>
    <t>FREQUENCY</t>
    <phoneticPr fontId="1" type="noConversion"/>
  </si>
  <si>
    <t>Mid-value</t>
    <phoneticPr fontId="1" type="noConversion"/>
  </si>
  <si>
    <t>Combined</t>
    <phoneticPr fontId="1" type="noConversion"/>
  </si>
  <si>
    <t>N(160, 27)</t>
    <phoneticPr fontId="1" type="noConversion"/>
  </si>
  <si>
    <t>N(149, 27)</t>
    <phoneticPr fontId="1" type="noConversion"/>
  </si>
  <si>
    <t>N(103, 27)</t>
    <phoneticPr fontId="1" type="noConversion"/>
  </si>
  <si>
    <t>X</t>
    <phoneticPr fontId="1" type="noConversion"/>
  </si>
  <si>
    <t>NORM.DIST</t>
    <phoneticPr fontId="1" type="noConversion"/>
  </si>
  <si>
    <t>Mixture</t>
    <phoneticPr fontId="1" type="noConversion"/>
  </si>
  <si>
    <t>X</t>
    <phoneticPr fontId="1" type="noConversion"/>
  </si>
  <si>
    <t>BINOM.DIST (or BINOMDIST)</t>
    <phoneticPr fontId="1" type="noConversion"/>
  </si>
  <si>
    <t>B(10, 0.75)</t>
    <phoneticPr fontId="1" type="noConversion"/>
  </si>
  <si>
    <t>N(0, 1)</t>
    <phoneticPr fontId="1" type="noConversion"/>
  </si>
  <si>
    <t>N(0, 4)</t>
    <phoneticPr fontId="1" type="noConversion"/>
  </si>
  <si>
    <t>N(3, 1)</t>
    <phoneticPr fontId="1" type="noConversion"/>
  </si>
  <si>
    <t>N(3, 4)</t>
    <phoneticPr fontId="1" type="noConversion"/>
  </si>
  <si>
    <t>Interval</t>
    <phoneticPr fontId="1" type="noConversion"/>
  </si>
  <si>
    <t>Left</t>
    <phoneticPr fontId="1" type="noConversion"/>
  </si>
  <si>
    <t>Right</t>
    <phoneticPr fontId="1" type="noConversion"/>
  </si>
  <si>
    <t>P(X&lt;left)</t>
    <phoneticPr fontId="1" type="noConversion"/>
  </si>
  <si>
    <t>P(X&lt;right)</t>
    <phoneticPr fontId="1" type="noConversion"/>
  </si>
  <si>
    <t>P(Left&lt;X&lt;right)</t>
    <phoneticPr fontId="1" type="noConversion"/>
  </si>
  <si>
    <t>NORM.DIST(X,mean,std_dev,false)</t>
    <phoneticPr fontId="1" type="noConversion"/>
  </si>
  <si>
    <t>NORM.DIST(X,mean,std_dev,true)</t>
    <phoneticPr fontId="1" type="noConversion"/>
  </si>
  <si>
    <t>P(X&lt;x)</t>
    <phoneticPr fontId="1" type="noConversion"/>
  </si>
  <si>
    <t>x</t>
    <phoneticPr fontId="1" type="noConversion"/>
  </si>
  <si>
    <t>NORM.INV(P,mean,std_dev)</t>
    <phoneticPr fontId="1" type="noConversion"/>
  </si>
  <si>
    <t>P(|X|&lt;x)</t>
    <phoneticPr fontId="1" type="noConversion"/>
  </si>
  <si>
    <t>P(X&lt;x),x&gt;0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</si>
</sst>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Sheet1!$B$11:$B$20</c:f>
              <c:numCache>
                <c:formatCode>General</c:formatCode>
                <c:ptCount val="10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105</c:v>
                </c:pt>
                <c:pt idx="4">
                  <c:v>115</c:v>
                </c:pt>
                <c:pt idx="5">
                  <c:v>125</c:v>
                </c:pt>
                <c:pt idx="6">
                  <c:v>135</c:v>
                </c:pt>
                <c:pt idx="7">
                  <c:v>145</c:v>
                </c:pt>
                <c:pt idx="8">
                  <c:v>155</c:v>
                </c:pt>
                <c:pt idx="9">
                  <c:v>165</c:v>
                </c:pt>
              </c:numCache>
            </c:numRef>
          </c:cat>
          <c:val>
            <c:numRef>
              <c:f>Sheet1!$F$11:$F$20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5</c:v>
                </c:pt>
                <c:pt idx="8">
                  <c:v>10</c:v>
                </c:pt>
                <c:pt idx="9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625024"/>
        <c:axId val="74626560"/>
      </c:barChart>
      <c:catAx>
        <c:axId val="74625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4626560"/>
        <c:crosses val="autoZero"/>
        <c:auto val="1"/>
        <c:lblAlgn val="ctr"/>
        <c:lblOffset val="100"/>
        <c:noMultiLvlLbl val="0"/>
      </c:catAx>
      <c:valAx>
        <c:axId val="746265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46250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Sheet2!$B$2</c:f>
              <c:strCache>
                <c:ptCount val="1"/>
                <c:pt idx="0">
                  <c:v>N(160, 27)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Sheet2!$B$3:$B$23</c:f>
              <c:numCache>
                <c:formatCode>General</c:formatCode>
                <c:ptCount val="21"/>
                <c:pt idx="0">
                  <c:v>2.5899393124723425E-53</c:v>
                </c:pt>
                <c:pt idx="1">
                  <c:v>4.4281227591467797E-47</c:v>
                </c:pt>
                <c:pt idx="2">
                  <c:v>2.9993365247979547E-41</c:v>
                </c:pt>
                <c:pt idx="3">
                  <c:v>8.0483382442723265E-36</c:v>
                </c:pt>
                <c:pt idx="4">
                  <c:v>8.5558413622940784E-31</c:v>
                </c:pt>
                <c:pt idx="5">
                  <c:v>3.6032525840311764E-26</c:v>
                </c:pt>
                <c:pt idx="6">
                  <c:v>6.0117674090879248E-22</c:v>
                </c:pt>
                <c:pt idx="7">
                  <c:v>3.9736088328258716E-18</c:v>
                </c:pt>
                <c:pt idx="8">
                  <c:v>1.0405034744731806E-14</c:v>
                </c:pt>
                <c:pt idx="9">
                  <c:v>1.0793876305139539E-11</c:v>
                </c:pt>
                <c:pt idx="10">
                  <c:v>4.4359518012799738E-9</c:v>
                </c:pt>
                <c:pt idx="11">
                  <c:v>7.2222360753098963E-7</c:v>
                </c:pt>
                <c:pt idx="12">
                  <c:v>4.658348989938462E-5</c:v>
                </c:pt>
                <c:pt idx="13">
                  <c:v>1.1903312694928514E-3</c:v>
                </c:pt>
                <c:pt idx="14">
                  <c:v>1.2049780703886239E-2</c:v>
                </c:pt>
                <c:pt idx="15">
                  <c:v>4.8324339146513247E-2</c:v>
                </c:pt>
                <c:pt idx="16">
                  <c:v>7.6776477660296785E-2</c:v>
                </c:pt>
                <c:pt idx="17">
                  <c:v>4.8324339146513247E-2</c:v>
                </c:pt>
                <c:pt idx="18">
                  <c:v>1.2049780703886239E-2</c:v>
                </c:pt>
                <c:pt idx="19">
                  <c:v>1.1903312694928514E-3</c:v>
                </c:pt>
                <c:pt idx="20">
                  <c:v>4.658348989938462E-5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Sheet2!$C$2</c:f>
              <c:strCache>
                <c:ptCount val="1"/>
                <c:pt idx="0">
                  <c:v>N(149, 27)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Sheet2!$C$3:$C$23</c:f>
              <c:numCache>
                <c:formatCode>General</c:formatCode>
                <c:ptCount val="21"/>
                <c:pt idx="0">
                  <c:v>3.9348788236154539E-40</c:v>
                </c:pt>
                <c:pt idx="1">
                  <c:v>8.7737949890135652E-35</c:v>
                </c:pt>
                <c:pt idx="2">
                  <c:v>7.7503101401743896E-30</c:v>
                </c:pt>
                <c:pt idx="3">
                  <c:v>2.7122277865570135E-25</c:v>
                </c:pt>
                <c:pt idx="4">
                  <c:v>3.7601807336441875E-21</c:v>
                </c:pt>
                <c:pt idx="5">
                  <c:v>2.0652220746622816E-17</c:v>
                </c:pt>
                <c:pt idx="6">
                  <c:v>4.4936606945980478E-14</c:v>
                </c:pt>
                <c:pt idx="7">
                  <c:v>3.8735509687409254E-11</c:v>
                </c:pt>
                <c:pt idx="8">
                  <c:v>1.3227986792456484E-8</c:v>
                </c:pt>
                <c:pt idx="9">
                  <c:v>1.7895906831823018E-6</c:v>
                </c:pt>
                <c:pt idx="10">
                  <c:v>9.5915577792160924E-5</c:v>
                </c:pt>
                <c:pt idx="11">
                  <c:v>2.0365733866798538E-3</c:v>
                </c:pt>
                <c:pt idx="12">
                  <c:v>1.7131147755974369E-2</c:v>
                </c:pt>
                <c:pt idx="13">
                  <c:v>5.7088461245584386E-2</c:v>
                </c:pt>
                <c:pt idx="14">
                  <c:v>7.5367774839221274E-2</c:v>
                </c:pt>
                <c:pt idx="15">
                  <c:v>3.9418357969819733E-2</c:v>
                </c:pt>
                <c:pt idx="16">
                  <c:v>8.167456773959348E-3</c:v>
                </c:pt>
                <c:pt idx="17">
                  <c:v>6.7042567805120578E-4</c:v>
                </c:pt>
                <c:pt idx="18">
                  <c:v>2.180167768999956E-5</c:v>
                </c:pt>
                <c:pt idx="19">
                  <c:v>2.8086955717709435E-7</c:v>
                </c:pt>
                <c:pt idx="20">
                  <c:v>1.4334907799038574E-9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Sheet2!$D$2</c:f>
              <c:strCache>
                <c:ptCount val="1"/>
                <c:pt idx="0">
                  <c:v>N(103, 27)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Sheet2!$D$3:$D$23</c:f>
              <c:numCache>
                <c:formatCode>General</c:formatCode>
                <c:ptCount val="21"/>
                <c:pt idx="0">
                  <c:v>4.2731757897050721E-6</c:v>
                </c:pt>
                <c:pt idx="1">
                  <c:v>1.9030986111723684E-4</c:v>
                </c:pt>
                <c:pt idx="2">
                  <c:v>3.3577418619608703E-3</c:v>
                </c:pt>
                <c:pt idx="3">
                  <c:v>2.3469768064202999E-2</c:v>
                </c:pt>
                <c:pt idx="4">
                  <c:v>6.4989885240913717E-2</c:v>
                </c:pt>
                <c:pt idx="5">
                  <c:v>7.1294860259594431E-2</c:v>
                </c:pt>
                <c:pt idx="6">
                  <c:v>3.0984618544582225E-2</c:v>
                </c:pt>
                <c:pt idx="7">
                  <c:v>5.3346946405677439E-3</c:v>
                </c:pt>
                <c:pt idx="8">
                  <c:v>3.6387184807010756E-4</c:v>
                </c:pt>
                <c:pt idx="9">
                  <c:v>9.8324744696582682E-6</c:v>
                </c:pt>
                <c:pt idx="10">
                  <c:v>1.0525740966894853E-7</c:v>
                </c:pt>
                <c:pt idx="11">
                  <c:v>4.4639365031391015E-10</c:v>
                </c:pt>
                <c:pt idx="12">
                  <c:v>7.4999577775311822E-13</c:v>
                </c:pt>
                <c:pt idx="13">
                  <c:v>4.9920061100325052E-16</c:v>
                </c:pt>
                <c:pt idx="14">
                  <c:v>1.3163363604246199E-19</c:v>
                </c:pt>
                <c:pt idx="15">
                  <c:v>1.3750995088630025E-23</c:v>
                </c:pt>
                <c:pt idx="16">
                  <c:v>5.6908462957847811E-28</c:v>
                </c:pt>
                <c:pt idx="17">
                  <c:v>9.3302883252673841E-33</c:v>
                </c:pt>
                <c:pt idx="18">
                  <c:v>6.0602250595867915E-38</c:v>
                </c:pt>
                <c:pt idx="19">
                  <c:v>1.5594014044645414E-43</c:v>
                </c:pt>
                <c:pt idx="20">
                  <c:v>1.5896538596595788E-49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688000"/>
        <c:axId val="74689536"/>
      </c:lineChart>
      <c:catAx>
        <c:axId val="74688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4689536"/>
        <c:crosses val="autoZero"/>
        <c:auto val="1"/>
        <c:lblAlgn val="ctr"/>
        <c:lblOffset val="100"/>
        <c:noMultiLvlLbl val="0"/>
      </c:catAx>
      <c:valAx>
        <c:axId val="7468953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468800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Sheet2!$E$2</c:f>
              <c:strCache>
                <c:ptCount val="1"/>
                <c:pt idx="0">
                  <c:v>Mixture</c:v>
                </c:pt>
              </c:strCache>
            </c:strRef>
          </c:tx>
          <c:marker>
            <c:symbol val="none"/>
          </c:marker>
          <c:cat>
            <c:numRef>
              <c:f>Sheet2!$A$3:$A$23</c:f>
              <c:numCache>
                <c:formatCode>General</c:formatCode>
                <c:ptCount val="21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  <c:pt idx="6">
                  <c:v>110</c:v>
                </c:pt>
                <c:pt idx="7">
                  <c:v>115</c:v>
                </c:pt>
                <c:pt idx="8">
                  <c:v>120</c:v>
                </c:pt>
                <c:pt idx="9">
                  <c:v>125</c:v>
                </c:pt>
                <c:pt idx="10">
                  <c:v>130</c:v>
                </c:pt>
                <c:pt idx="11">
                  <c:v>135</c:v>
                </c:pt>
                <c:pt idx="12">
                  <c:v>140</c:v>
                </c:pt>
                <c:pt idx="13">
                  <c:v>145</c:v>
                </c:pt>
                <c:pt idx="14">
                  <c:v>150</c:v>
                </c:pt>
                <c:pt idx="15">
                  <c:v>155</c:v>
                </c:pt>
                <c:pt idx="16">
                  <c:v>160</c:v>
                </c:pt>
                <c:pt idx="17">
                  <c:v>165</c:v>
                </c:pt>
                <c:pt idx="18">
                  <c:v>170</c:v>
                </c:pt>
                <c:pt idx="19">
                  <c:v>175</c:v>
                </c:pt>
                <c:pt idx="20">
                  <c:v>180</c:v>
                </c:pt>
              </c:numCache>
            </c:numRef>
          </c:cat>
          <c:val>
            <c:numRef>
              <c:f>Sheet2!$E$3:$E$23</c:f>
              <c:numCache>
                <c:formatCode>General</c:formatCode>
                <c:ptCount val="21"/>
                <c:pt idx="0">
                  <c:v>1.068293947426268E-6</c:v>
                </c:pt>
                <c:pt idx="1">
                  <c:v>4.757746527930921E-5</c:v>
                </c:pt>
                <c:pt idx="2">
                  <c:v>8.3943546549021758E-4</c:v>
                </c:pt>
                <c:pt idx="3">
                  <c:v>5.8674420160507498E-3</c:v>
                </c:pt>
                <c:pt idx="4">
                  <c:v>1.6247471310228429E-2</c:v>
                </c:pt>
                <c:pt idx="5">
                  <c:v>1.7823715064898618E-2</c:v>
                </c:pt>
                <c:pt idx="6">
                  <c:v>7.7461546361680244E-3</c:v>
                </c:pt>
                <c:pt idx="7">
                  <c:v>1.3336736795096919E-3</c:v>
                </c:pt>
                <c:pt idx="8">
                  <c:v>9.0974576013524381E-5</c:v>
                </c:pt>
                <c:pt idx="9">
                  <c:v>3.3529166574747945E-6</c:v>
                </c:pt>
                <c:pt idx="10">
                  <c:v>4.7985212236448016E-5</c:v>
                </c:pt>
                <c:pt idx="11">
                  <c:v>1.0184673608402222E-3</c:v>
                </c:pt>
                <c:pt idx="12">
                  <c:v>8.5772197506495309E-3</c:v>
                </c:pt>
                <c:pt idx="13">
                  <c:v>2.884181344016553E-2</c:v>
                </c:pt>
                <c:pt idx="14">
                  <c:v>4.0696332595582196E-2</c:v>
                </c:pt>
                <c:pt idx="15">
                  <c:v>3.179026377153818E-2</c:v>
                </c:pt>
                <c:pt idx="16">
                  <c:v>2.3277847802053872E-2</c:v>
                </c:pt>
                <c:pt idx="17">
                  <c:v>1.2416297625653914E-2</c:v>
                </c:pt>
                <c:pt idx="18">
                  <c:v>3.0233460148165595E-3</c:v>
                </c:pt>
                <c:pt idx="19">
                  <c:v>2.977232521518014E-4</c:v>
                </c:pt>
                <c:pt idx="20">
                  <c:v>1.1646589220236108E-5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859712"/>
        <c:axId val="81861248"/>
      </c:lineChart>
      <c:catAx>
        <c:axId val="818597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1861248"/>
        <c:crosses val="autoZero"/>
        <c:auto val="1"/>
        <c:lblAlgn val="ctr"/>
        <c:lblOffset val="100"/>
        <c:noMultiLvlLbl val="0"/>
      </c:catAx>
      <c:valAx>
        <c:axId val="81861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859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Sheet3!$A$3:$A$13</c:f>
              <c:numCache>
                <c:formatCode>General</c:formatCod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numCache>
            </c:numRef>
          </c:cat>
          <c:val>
            <c:numRef>
              <c:f>Sheet3!$B$3:$B$13</c:f>
              <c:numCache>
                <c:formatCode>General</c:formatCode>
                <c:ptCount val="11"/>
                <c:pt idx="0">
                  <c:v>9.5367431640625E-7</c:v>
                </c:pt>
                <c:pt idx="1">
                  <c:v>2.861022949218752E-5</c:v>
                </c:pt>
                <c:pt idx="2">
                  <c:v>3.8623809814453152E-4</c:v>
                </c:pt>
                <c:pt idx="3">
                  <c:v>3.0899047851562539E-3</c:v>
                </c:pt>
                <c:pt idx="4">
                  <c:v>1.6222000122070326E-2</c:v>
                </c:pt>
                <c:pt idx="5">
                  <c:v>5.839920043945316E-2</c:v>
                </c:pt>
                <c:pt idx="6">
                  <c:v>0.14599800109863281</c:v>
                </c:pt>
                <c:pt idx="7">
                  <c:v>0.25028228759765625</c:v>
                </c:pt>
                <c:pt idx="8">
                  <c:v>0.28156757354736334</c:v>
                </c:pt>
                <c:pt idx="9">
                  <c:v>0.18771171569824219</c:v>
                </c:pt>
                <c:pt idx="10">
                  <c:v>5.6313514709472684E-2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310016"/>
        <c:axId val="34311552"/>
      </c:barChart>
      <c:catAx>
        <c:axId val="34310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4311552"/>
        <c:crosses val="autoZero"/>
        <c:auto val="1"/>
        <c:lblAlgn val="ctr"/>
        <c:lblOffset val="100"/>
        <c:noMultiLvlLbl val="0"/>
      </c:catAx>
      <c:valAx>
        <c:axId val="34311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343100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Sheet3!$A$20:$A$46</c:f>
              <c:numCache>
                <c:formatCode>General</c:formatCode>
                <c:ptCount val="27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  <c:pt idx="21">
                  <c:v>5.5</c:v>
                </c:pt>
                <c:pt idx="22">
                  <c:v>6</c:v>
                </c:pt>
                <c:pt idx="23">
                  <c:v>6.5</c:v>
                </c:pt>
                <c:pt idx="24">
                  <c:v>7</c:v>
                </c:pt>
                <c:pt idx="25">
                  <c:v>7.5</c:v>
                </c:pt>
                <c:pt idx="26">
                  <c:v>8</c:v>
                </c:pt>
              </c:numCache>
            </c:numRef>
          </c:cat>
          <c:val>
            <c:numRef>
              <c:f>Sheet3!$B$20:$B$46</c:f>
              <c:numCache>
                <c:formatCode>General</c:formatCode>
                <c:ptCount val="27"/>
                <c:pt idx="0">
                  <c:v>1.4867195147342977E-6</c:v>
                </c:pt>
                <c:pt idx="1">
                  <c:v>1.5983741106905475E-5</c:v>
                </c:pt>
                <c:pt idx="2">
                  <c:v>1.3383022576488537E-4</c:v>
                </c:pt>
                <c:pt idx="3">
                  <c:v>8.7268269504576015E-4</c:v>
                </c:pt>
                <c:pt idx="4">
                  <c:v>4.4318484119380075E-3</c:v>
                </c:pt>
                <c:pt idx="5">
                  <c:v>1.752830049356854E-2</c:v>
                </c:pt>
                <c:pt idx="6">
                  <c:v>5.3990966513188063E-2</c:v>
                </c:pt>
                <c:pt idx="7">
                  <c:v>0.12951759566589174</c:v>
                </c:pt>
                <c:pt idx="8">
                  <c:v>0.24197072451914337</c:v>
                </c:pt>
                <c:pt idx="9">
                  <c:v>0.35206532676429952</c:v>
                </c:pt>
                <c:pt idx="10">
                  <c:v>0.3989422804014327</c:v>
                </c:pt>
                <c:pt idx="11">
                  <c:v>0.35206532676429952</c:v>
                </c:pt>
                <c:pt idx="12">
                  <c:v>0.24197072451914337</c:v>
                </c:pt>
                <c:pt idx="13">
                  <c:v>0.12951759566589174</c:v>
                </c:pt>
                <c:pt idx="14">
                  <c:v>5.3990966513188063E-2</c:v>
                </c:pt>
                <c:pt idx="15">
                  <c:v>1.752830049356854E-2</c:v>
                </c:pt>
                <c:pt idx="16">
                  <c:v>4.4318484119380075E-3</c:v>
                </c:pt>
                <c:pt idx="17">
                  <c:v>8.7268269504576015E-4</c:v>
                </c:pt>
                <c:pt idx="18">
                  <c:v>1.3383022576488537E-4</c:v>
                </c:pt>
                <c:pt idx="19">
                  <c:v>1.5983741106905475E-5</c:v>
                </c:pt>
                <c:pt idx="20">
                  <c:v>1.4867195147342977E-6</c:v>
                </c:pt>
                <c:pt idx="21">
                  <c:v>1.0769760042543276E-7</c:v>
                </c:pt>
                <c:pt idx="22">
                  <c:v>6.0758828498232861E-9</c:v>
                </c:pt>
                <c:pt idx="23">
                  <c:v>2.6695566147628519E-10</c:v>
                </c:pt>
                <c:pt idx="24">
                  <c:v>9.1347204083645936E-12</c:v>
                </c:pt>
                <c:pt idx="25">
                  <c:v>2.4343205330290096E-13</c:v>
                </c:pt>
                <c:pt idx="26">
                  <c:v>5.0522710835368927E-15</c:v>
                </c:pt>
              </c:numCache>
            </c:numRef>
          </c:val>
          <c:smooth val="1"/>
        </c:ser>
        <c:ser>
          <c:idx val="1"/>
          <c:order val="1"/>
          <c:marker>
            <c:symbol val="none"/>
          </c:marker>
          <c:cat>
            <c:numRef>
              <c:f>Sheet3!$A$20:$A$46</c:f>
              <c:numCache>
                <c:formatCode>General</c:formatCode>
                <c:ptCount val="27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  <c:pt idx="21">
                  <c:v>5.5</c:v>
                </c:pt>
                <c:pt idx="22">
                  <c:v>6</c:v>
                </c:pt>
                <c:pt idx="23">
                  <c:v>6.5</c:v>
                </c:pt>
                <c:pt idx="24">
                  <c:v>7</c:v>
                </c:pt>
                <c:pt idx="25">
                  <c:v>7.5</c:v>
                </c:pt>
                <c:pt idx="26">
                  <c:v>8</c:v>
                </c:pt>
              </c:numCache>
            </c:numRef>
          </c:cat>
          <c:val>
            <c:numRef>
              <c:f>Sheet3!$C$20:$C$46</c:f>
              <c:numCache>
                <c:formatCode>General</c:formatCode>
                <c:ptCount val="27"/>
                <c:pt idx="0">
                  <c:v>8.7641502467842702E-3</c:v>
                </c:pt>
                <c:pt idx="1">
                  <c:v>1.5869825917833709E-2</c:v>
                </c:pt>
                <c:pt idx="2">
                  <c:v>2.6995483256594031E-2</c:v>
                </c:pt>
                <c:pt idx="3">
                  <c:v>4.3138659413255766E-2</c:v>
                </c:pt>
                <c:pt idx="4">
                  <c:v>6.4758797832945872E-2</c:v>
                </c:pt>
                <c:pt idx="5">
                  <c:v>9.1324542694510957E-2</c:v>
                </c:pt>
                <c:pt idx="6">
                  <c:v>0.12098536225957168</c:v>
                </c:pt>
                <c:pt idx="7">
                  <c:v>0.15056871607740221</c:v>
                </c:pt>
                <c:pt idx="8">
                  <c:v>0.17603266338214976</c:v>
                </c:pt>
                <c:pt idx="9">
                  <c:v>0.19333405840142462</c:v>
                </c:pt>
                <c:pt idx="10">
                  <c:v>0.19947114020071635</c:v>
                </c:pt>
                <c:pt idx="11">
                  <c:v>0.19333405840142462</c:v>
                </c:pt>
                <c:pt idx="12">
                  <c:v>0.17603266338214976</c:v>
                </c:pt>
                <c:pt idx="13">
                  <c:v>0.15056871607740221</c:v>
                </c:pt>
                <c:pt idx="14">
                  <c:v>0.12098536225957168</c:v>
                </c:pt>
                <c:pt idx="15">
                  <c:v>9.1324542694510957E-2</c:v>
                </c:pt>
                <c:pt idx="16">
                  <c:v>6.4758797832945872E-2</c:v>
                </c:pt>
                <c:pt idx="17">
                  <c:v>4.3138659413255766E-2</c:v>
                </c:pt>
                <c:pt idx="18">
                  <c:v>2.6995483256594031E-2</c:v>
                </c:pt>
                <c:pt idx="19">
                  <c:v>1.5869825917833709E-2</c:v>
                </c:pt>
                <c:pt idx="20">
                  <c:v>8.7641502467842702E-3</c:v>
                </c:pt>
                <c:pt idx="21">
                  <c:v>4.5467812507955264E-3</c:v>
                </c:pt>
                <c:pt idx="22">
                  <c:v>2.2159242059690038E-3</c:v>
                </c:pt>
                <c:pt idx="23">
                  <c:v>1.0145240286498841E-3</c:v>
                </c:pt>
                <c:pt idx="24">
                  <c:v>4.3634134752288008E-4</c:v>
                </c:pt>
                <c:pt idx="25">
                  <c:v>1.762978411837227E-4</c:v>
                </c:pt>
                <c:pt idx="26">
                  <c:v>6.6915112882442684E-5</c:v>
                </c:pt>
              </c:numCache>
            </c:numRef>
          </c:val>
          <c:smooth val="1"/>
        </c:ser>
        <c:ser>
          <c:idx val="2"/>
          <c:order val="2"/>
          <c:marker>
            <c:symbol val="none"/>
          </c:marker>
          <c:cat>
            <c:numRef>
              <c:f>Sheet3!$A$20:$A$46</c:f>
              <c:numCache>
                <c:formatCode>General</c:formatCode>
                <c:ptCount val="27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  <c:pt idx="21">
                  <c:v>5.5</c:v>
                </c:pt>
                <c:pt idx="22">
                  <c:v>6</c:v>
                </c:pt>
                <c:pt idx="23">
                  <c:v>6.5</c:v>
                </c:pt>
                <c:pt idx="24">
                  <c:v>7</c:v>
                </c:pt>
                <c:pt idx="25">
                  <c:v>7.5</c:v>
                </c:pt>
                <c:pt idx="26">
                  <c:v>8</c:v>
                </c:pt>
              </c:numCache>
            </c:numRef>
          </c:cat>
          <c:val>
            <c:numRef>
              <c:f>Sheet3!$D$20:$D$46</c:f>
              <c:numCache>
                <c:formatCode>General</c:formatCode>
                <c:ptCount val="27"/>
                <c:pt idx="0">
                  <c:v>5.0522710835368927E-15</c:v>
                </c:pt>
                <c:pt idx="1">
                  <c:v>2.4343205330290096E-13</c:v>
                </c:pt>
                <c:pt idx="2">
                  <c:v>9.1347204083645936E-12</c:v>
                </c:pt>
                <c:pt idx="3">
                  <c:v>2.6695566147628519E-10</c:v>
                </c:pt>
                <c:pt idx="4">
                  <c:v>6.0758828498232861E-9</c:v>
                </c:pt>
                <c:pt idx="5">
                  <c:v>1.0769760042543276E-7</c:v>
                </c:pt>
                <c:pt idx="6">
                  <c:v>1.4867195147342977E-6</c:v>
                </c:pt>
                <c:pt idx="7">
                  <c:v>1.5983741106905475E-5</c:v>
                </c:pt>
                <c:pt idx="8">
                  <c:v>1.3383022576488537E-4</c:v>
                </c:pt>
                <c:pt idx="9">
                  <c:v>8.7268269504576015E-4</c:v>
                </c:pt>
                <c:pt idx="10">
                  <c:v>4.4318484119380075E-3</c:v>
                </c:pt>
                <c:pt idx="11">
                  <c:v>1.752830049356854E-2</c:v>
                </c:pt>
                <c:pt idx="12">
                  <c:v>5.3990966513188063E-2</c:v>
                </c:pt>
                <c:pt idx="13">
                  <c:v>0.12951759566589174</c:v>
                </c:pt>
                <c:pt idx="14">
                  <c:v>0.24197072451914337</c:v>
                </c:pt>
                <c:pt idx="15">
                  <c:v>0.35206532676429952</c:v>
                </c:pt>
                <c:pt idx="16">
                  <c:v>0.3989422804014327</c:v>
                </c:pt>
                <c:pt idx="17">
                  <c:v>0.35206532676429952</c:v>
                </c:pt>
                <c:pt idx="18">
                  <c:v>0.24197072451914337</c:v>
                </c:pt>
                <c:pt idx="19">
                  <c:v>0.12951759566589174</c:v>
                </c:pt>
                <c:pt idx="20">
                  <c:v>5.3990966513188063E-2</c:v>
                </c:pt>
                <c:pt idx="21">
                  <c:v>1.752830049356854E-2</c:v>
                </c:pt>
                <c:pt idx="22">
                  <c:v>4.4318484119380075E-3</c:v>
                </c:pt>
                <c:pt idx="23">
                  <c:v>8.7268269504576015E-4</c:v>
                </c:pt>
                <c:pt idx="24">
                  <c:v>1.3383022576488537E-4</c:v>
                </c:pt>
                <c:pt idx="25">
                  <c:v>1.5983741106905475E-5</c:v>
                </c:pt>
                <c:pt idx="26">
                  <c:v>1.4867195147342977E-6</c:v>
                </c:pt>
              </c:numCache>
            </c:numRef>
          </c:val>
          <c:smooth val="1"/>
        </c:ser>
        <c:ser>
          <c:idx val="3"/>
          <c:order val="3"/>
          <c:marker>
            <c:symbol val="none"/>
          </c:marker>
          <c:cat>
            <c:numRef>
              <c:f>Sheet3!$A$20:$A$46</c:f>
              <c:numCache>
                <c:formatCode>General</c:formatCode>
                <c:ptCount val="27"/>
                <c:pt idx="0">
                  <c:v>-5</c:v>
                </c:pt>
                <c:pt idx="1">
                  <c:v>-4.5</c:v>
                </c:pt>
                <c:pt idx="2">
                  <c:v>-4</c:v>
                </c:pt>
                <c:pt idx="3">
                  <c:v>-3.5</c:v>
                </c:pt>
                <c:pt idx="4">
                  <c:v>-3</c:v>
                </c:pt>
                <c:pt idx="5">
                  <c:v>-2.5</c:v>
                </c:pt>
                <c:pt idx="6">
                  <c:v>-2</c:v>
                </c:pt>
                <c:pt idx="7">
                  <c:v>-1.5</c:v>
                </c:pt>
                <c:pt idx="8">
                  <c:v>-1</c:v>
                </c:pt>
                <c:pt idx="9">
                  <c:v>-0.5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1.5</c:v>
                </c:pt>
                <c:pt idx="14">
                  <c:v>2</c:v>
                </c:pt>
                <c:pt idx="15">
                  <c:v>2.5</c:v>
                </c:pt>
                <c:pt idx="16">
                  <c:v>3</c:v>
                </c:pt>
                <c:pt idx="17">
                  <c:v>3.5</c:v>
                </c:pt>
                <c:pt idx="18">
                  <c:v>4</c:v>
                </c:pt>
                <c:pt idx="19">
                  <c:v>4.5</c:v>
                </c:pt>
                <c:pt idx="20">
                  <c:v>5</c:v>
                </c:pt>
                <c:pt idx="21">
                  <c:v>5.5</c:v>
                </c:pt>
                <c:pt idx="22">
                  <c:v>6</c:v>
                </c:pt>
                <c:pt idx="23">
                  <c:v>6.5</c:v>
                </c:pt>
                <c:pt idx="24">
                  <c:v>7</c:v>
                </c:pt>
                <c:pt idx="25">
                  <c:v>7.5</c:v>
                </c:pt>
                <c:pt idx="26">
                  <c:v>8</c:v>
                </c:pt>
              </c:numCache>
            </c:numRef>
          </c:cat>
          <c:val>
            <c:numRef>
              <c:f>Sheet3!$E$20:$E$46</c:f>
              <c:numCache>
                <c:formatCode>General</c:formatCode>
                <c:ptCount val="27"/>
                <c:pt idx="0">
                  <c:v>6.6915112882442684E-5</c:v>
                </c:pt>
                <c:pt idx="1">
                  <c:v>1.762978411837227E-4</c:v>
                </c:pt>
                <c:pt idx="2">
                  <c:v>4.3634134752288008E-4</c:v>
                </c:pt>
                <c:pt idx="3">
                  <c:v>1.0145240286498841E-3</c:v>
                </c:pt>
                <c:pt idx="4">
                  <c:v>2.2159242059690038E-3</c:v>
                </c:pt>
                <c:pt idx="5">
                  <c:v>4.5467812507955264E-3</c:v>
                </c:pt>
                <c:pt idx="6">
                  <c:v>8.7641502467842702E-3</c:v>
                </c:pt>
                <c:pt idx="7">
                  <c:v>1.5869825917833709E-2</c:v>
                </c:pt>
                <c:pt idx="8">
                  <c:v>2.6995483256594031E-2</c:v>
                </c:pt>
                <c:pt idx="9">
                  <c:v>4.3138659413255766E-2</c:v>
                </c:pt>
                <c:pt idx="10">
                  <c:v>6.4758797832945872E-2</c:v>
                </c:pt>
                <c:pt idx="11">
                  <c:v>9.1324542694510957E-2</c:v>
                </c:pt>
                <c:pt idx="12">
                  <c:v>0.12098536225957168</c:v>
                </c:pt>
                <c:pt idx="13">
                  <c:v>0.15056871607740221</c:v>
                </c:pt>
                <c:pt idx="14">
                  <c:v>0.17603266338214976</c:v>
                </c:pt>
                <c:pt idx="15">
                  <c:v>0.19333405840142462</c:v>
                </c:pt>
                <c:pt idx="16">
                  <c:v>0.19947114020071635</c:v>
                </c:pt>
                <c:pt idx="17">
                  <c:v>0.19333405840142462</c:v>
                </c:pt>
                <c:pt idx="18">
                  <c:v>0.17603266338214976</c:v>
                </c:pt>
                <c:pt idx="19">
                  <c:v>0.15056871607740221</c:v>
                </c:pt>
                <c:pt idx="20">
                  <c:v>0.12098536225957168</c:v>
                </c:pt>
                <c:pt idx="21">
                  <c:v>9.1324542694510957E-2</c:v>
                </c:pt>
                <c:pt idx="22">
                  <c:v>6.4758797832945872E-2</c:v>
                </c:pt>
                <c:pt idx="23">
                  <c:v>4.3138659413255766E-2</c:v>
                </c:pt>
                <c:pt idx="24">
                  <c:v>2.6995483256594031E-2</c:v>
                </c:pt>
                <c:pt idx="25">
                  <c:v>1.5869825917833709E-2</c:v>
                </c:pt>
                <c:pt idx="26">
                  <c:v>8.7641502467842702E-3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197824"/>
        <c:axId val="33562624"/>
      </c:lineChart>
      <c:catAx>
        <c:axId val="29197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3562624"/>
        <c:crosses val="autoZero"/>
        <c:auto val="1"/>
        <c:lblAlgn val="ctr"/>
        <c:lblOffset val="100"/>
        <c:noMultiLvlLbl val="0"/>
      </c:catAx>
      <c:valAx>
        <c:axId val="3356262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919782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10</xdr:row>
      <xdr:rowOff>163830</xdr:rowOff>
    </xdr:from>
    <xdr:to>
      <xdr:col>14</xdr:col>
      <xdr:colOff>304800</xdr:colOff>
      <xdr:row>25</xdr:row>
      <xdr:rowOff>163830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13</xdr:col>
      <xdr:colOff>304800</xdr:colOff>
      <xdr:row>17</xdr:row>
      <xdr:rowOff>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18</xdr:row>
      <xdr:rowOff>0</xdr:rowOff>
    </xdr:from>
    <xdr:to>
      <xdr:col>13</xdr:col>
      <xdr:colOff>304800</xdr:colOff>
      <xdr:row>33</xdr:row>
      <xdr:rowOff>0</xdr:rowOff>
    </xdr:to>
    <xdr:graphicFrame macro="">
      <xdr:nvGraphicFramePr>
        <xdr:cNvPr id="4" name="图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2</xdr:row>
      <xdr:rowOff>0</xdr:rowOff>
    </xdr:from>
    <xdr:to>
      <xdr:col>10</xdr:col>
      <xdr:colOff>38100</xdr:colOff>
      <xdr:row>17</xdr:row>
      <xdr:rowOff>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8</xdr:col>
      <xdr:colOff>38100</xdr:colOff>
      <xdr:row>62</xdr:row>
      <xdr:rowOff>0</xdr:rowOff>
    </xdr:to>
    <xdr:graphicFrame macro="">
      <xdr:nvGraphicFramePr>
        <xdr:cNvPr id="3" name="图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"/>
  <sheetViews>
    <sheetView workbookViewId="0">
      <selection activeCell="D25" sqref="D25"/>
    </sheetView>
  </sheetViews>
  <sheetFormatPr defaultRowHeight="14.4" x14ac:dyDescent="0.25"/>
  <sheetData>
    <row r="1" spans="1:18" x14ac:dyDescent="0.25">
      <c r="L1" s="1" t="s">
        <v>9</v>
      </c>
      <c r="M1" s="1" t="s">
        <v>10</v>
      </c>
      <c r="N1" s="1" t="s">
        <v>11</v>
      </c>
      <c r="O1" s="1" t="s">
        <v>17</v>
      </c>
      <c r="P1" s="1" t="s">
        <v>18</v>
      </c>
      <c r="Q1" s="1" t="s">
        <v>14</v>
      </c>
      <c r="R1" s="1" t="s">
        <v>15</v>
      </c>
    </row>
    <row r="2" spans="1:18" x14ac:dyDescent="0.25">
      <c r="A2" t="s">
        <v>2</v>
      </c>
      <c r="B2" t="s">
        <v>5</v>
      </c>
      <c r="L2" t="s">
        <v>6</v>
      </c>
      <c r="M2" t="s">
        <v>7</v>
      </c>
      <c r="N2" t="s">
        <v>8</v>
      </c>
      <c r="O2" t="s">
        <v>19</v>
      </c>
      <c r="P2" t="s">
        <v>20</v>
      </c>
      <c r="Q2" t="s">
        <v>12</v>
      </c>
      <c r="R2" t="s">
        <v>13</v>
      </c>
    </row>
    <row r="3" spans="1:18" x14ac:dyDescent="0.25">
      <c r="A3" t="s">
        <v>3</v>
      </c>
      <c r="B3">
        <v>155</v>
      </c>
      <c r="C3">
        <v>161</v>
      </c>
      <c r="D3">
        <v>150</v>
      </c>
      <c r="E3">
        <v>164</v>
      </c>
      <c r="F3">
        <v>165</v>
      </c>
      <c r="G3">
        <v>161</v>
      </c>
      <c r="H3">
        <v>160</v>
      </c>
      <c r="I3">
        <v>158</v>
      </c>
      <c r="J3">
        <v>166</v>
      </c>
      <c r="K3">
        <v>164</v>
      </c>
      <c r="L3">
        <f>COUNT(B3:K3)</f>
        <v>10</v>
      </c>
      <c r="M3">
        <f>AVERAGE(B3:K3)</f>
        <v>160.4</v>
      </c>
      <c r="N3">
        <f>VAR(B3:K3)</f>
        <v>24.711111111111105</v>
      </c>
      <c r="O3">
        <f>MIN(B3:K3)</f>
        <v>150</v>
      </c>
      <c r="P3">
        <f>MAX(B3:K3)</f>
        <v>166</v>
      </c>
      <c r="Q3">
        <f>SKEW(B3:K3)</f>
        <v>-1.0509639811629616</v>
      </c>
      <c r="R3">
        <f>KURT(B3:K3)</f>
        <v>0.78948782135648976</v>
      </c>
    </row>
    <row r="4" spans="1:18" x14ac:dyDescent="0.25">
      <c r="A4" t="s">
        <v>4</v>
      </c>
      <c r="B4">
        <v>97</v>
      </c>
      <c r="C4">
        <v>109</v>
      </c>
      <c r="D4">
        <v>92</v>
      </c>
      <c r="E4">
        <v>103</v>
      </c>
      <c r="F4">
        <v>109</v>
      </c>
      <c r="G4">
        <v>104</v>
      </c>
      <c r="H4">
        <v>98</v>
      </c>
      <c r="I4">
        <v>106</v>
      </c>
      <c r="J4">
        <v>102</v>
      </c>
      <c r="K4">
        <v>110</v>
      </c>
      <c r="L4">
        <f t="shared" ref="L4" si="0">COUNT(B4:K4)</f>
        <v>10</v>
      </c>
      <c r="M4">
        <f t="shared" ref="M4:M5" si="1">AVERAGE(B4:K4)</f>
        <v>103</v>
      </c>
      <c r="N4">
        <f t="shared" ref="N4:N5" si="2">VAR(B4:K4)</f>
        <v>34.888888888888886</v>
      </c>
      <c r="O4">
        <f t="shared" ref="O4:O5" si="3">MIN(B4:K4)</f>
        <v>92</v>
      </c>
      <c r="P4">
        <f t="shared" ref="P4:P5" si="4">MAX(B4:K4)</f>
        <v>110</v>
      </c>
      <c r="Q4">
        <f>SKEW(B4:K4)</f>
        <v>-0.58634881020537133</v>
      </c>
      <c r="R4">
        <f>KURT(B4:K4)</f>
        <v>-0.45952458227803872</v>
      </c>
    </row>
    <row r="5" spans="1:18" x14ac:dyDescent="0.25">
      <c r="A5" t="s">
        <v>0</v>
      </c>
      <c r="B5">
        <v>156</v>
      </c>
      <c r="C5">
        <v>148</v>
      </c>
      <c r="D5">
        <v>140</v>
      </c>
      <c r="E5">
        <v>150</v>
      </c>
      <c r="F5">
        <v>148</v>
      </c>
      <c r="G5">
        <v>147</v>
      </c>
      <c r="H5">
        <v>146</v>
      </c>
      <c r="I5">
        <v>155</v>
      </c>
      <c r="J5">
        <v>148</v>
      </c>
      <c r="K5">
        <v>150</v>
      </c>
      <c r="L5">
        <f>COUNT(B5:K5)</f>
        <v>10</v>
      </c>
      <c r="M5">
        <f t="shared" si="1"/>
        <v>148.80000000000001</v>
      </c>
      <c r="N5">
        <f t="shared" si="2"/>
        <v>20.399999999999995</v>
      </c>
      <c r="O5">
        <f t="shared" si="3"/>
        <v>140</v>
      </c>
      <c r="P5">
        <f t="shared" si="4"/>
        <v>156</v>
      </c>
      <c r="Q5">
        <f>SKEW(B5:K5)</f>
        <v>-0.14434654384416742</v>
      </c>
      <c r="R5">
        <f>KURT(B5:K5)</f>
        <v>1.0306933230808717</v>
      </c>
    </row>
    <row r="6" spans="1:18" x14ac:dyDescent="0.25">
      <c r="A6" t="s">
        <v>1</v>
      </c>
      <c r="B6">
        <v>89</v>
      </c>
      <c r="C6">
        <v>157</v>
      </c>
      <c r="D6">
        <v>149</v>
      </c>
      <c r="E6">
        <v>169</v>
      </c>
      <c r="F6">
        <v>123</v>
      </c>
      <c r="G6">
        <v>158</v>
      </c>
      <c r="H6">
        <v>151</v>
      </c>
      <c r="I6">
        <v>83</v>
      </c>
      <c r="J6">
        <v>167</v>
      </c>
      <c r="K6">
        <v>154</v>
      </c>
      <c r="L6">
        <f>COUNT(B6:K8)</f>
        <v>30</v>
      </c>
      <c r="M6">
        <f>AVERAGE(B6:K8)</f>
        <v>139.73333333333332</v>
      </c>
      <c r="N6">
        <f>VAR(B6:K8)</f>
        <v>692.13333333333435</v>
      </c>
      <c r="O6">
        <f>MIN(B6:K8)</f>
        <v>80</v>
      </c>
      <c r="P6">
        <f>MAX(B6:K8)</f>
        <v>169</v>
      </c>
      <c r="Q6">
        <f>SKEW(B6:K8)</f>
        <v>-1.053327310962747</v>
      </c>
      <c r="R6">
        <f>KURT(B6:K8)</f>
        <v>2.9852016139483073E-2</v>
      </c>
    </row>
    <row r="7" spans="1:18" x14ac:dyDescent="0.25">
      <c r="B7">
        <v>152</v>
      </c>
      <c r="C7">
        <v>167</v>
      </c>
      <c r="D7">
        <v>116</v>
      </c>
      <c r="E7">
        <v>146</v>
      </c>
      <c r="F7">
        <v>97</v>
      </c>
      <c r="G7">
        <v>147</v>
      </c>
      <c r="H7">
        <v>162</v>
      </c>
      <c r="I7">
        <v>159</v>
      </c>
      <c r="J7">
        <v>111</v>
      </c>
      <c r="K7">
        <v>143</v>
      </c>
    </row>
    <row r="8" spans="1:18" x14ac:dyDescent="0.25">
      <c r="B8">
        <v>144</v>
      </c>
      <c r="C8">
        <v>124</v>
      </c>
      <c r="D8">
        <v>137</v>
      </c>
      <c r="E8">
        <v>156</v>
      </c>
      <c r="F8">
        <v>80</v>
      </c>
      <c r="G8">
        <v>169</v>
      </c>
      <c r="H8">
        <v>157</v>
      </c>
      <c r="I8">
        <v>152</v>
      </c>
      <c r="J8">
        <v>157</v>
      </c>
      <c r="K8">
        <v>116</v>
      </c>
      <c r="M8" t="s">
        <v>23</v>
      </c>
      <c r="N8">
        <f>(N3*9+N4*9+N5*9)/27</f>
        <v>26.666666666666668</v>
      </c>
    </row>
    <row r="9" spans="1:18" x14ac:dyDescent="0.25">
      <c r="C9" s="1" t="s">
        <v>21</v>
      </c>
    </row>
    <row r="10" spans="1:18" x14ac:dyDescent="0.25">
      <c r="A10" t="s">
        <v>16</v>
      </c>
      <c r="B10" t="s">
        <v>22</v>
      </c>
      <c r="C10" t="s">
        <v>3</v>
      </c>
      <c r="D10" t="s">
        <v>4</v>
      </c>
      <c r="E10" t="s">
        <v>0</v>
      </c>
      <c r="F10" t="s">
        <v>1</v>
      </c>
    </row>
    <row r="11" spans="1:18" x14ac:dyDescent="0.25">
      <c r="A11">
        <v>80</v>
      </c>
      <c r="B11">
        <v>75</v>
      </c>
      <c r="C11">
        <f t="array" ref="C11:C20">FREQUENCY(B3:K3,A11:A20)</f>
        <v>0</v>
      </c>
      <c r="D11">
        <f t="array" ref="D11:D20">FREQUENCY(B4:K4,A11:A20)</f>
        <v>0</v>
      </c>
      <c r="E11">
        <f t="array" ref="E11:E20">FREQUENCY(B5:K5,A11:A20)</f>
        <v>0</v>
      </c>
      <c r="F11">
        <f t="array" ref="F11:F20">FREQUENCY(B6:K8,A11:A20)</f>
        <v>1</v>
      </c>
    </row>
    <row r="12" spans="1:18" x14ac:dyDescent="0.25">
      <c r="A12">
        <f>A11+10</f>
        <v>90</v>
      </c>
      <c r="B12">
        <f>B11+10</f>
        <v>85</v>
      </c>
      <c r="C12">
        <v>0</v>
      </c>
      <c r="D12">
        <v>0</v>
      </c>
      <c r="E12">
        <v>0</v>
      </c>
      <c r="F12">
        <v>2</v>
      </c>
    </row>
    <row r="13" spans="1:18" x14ac:dyDescent="0.25">
      <c r="A13">
        <f t="shared" ref="A13:A20" si="5">A12+10</f>
        <v>100</v>
      </c>
      <c r="B13">
        <f t="shared" ref="B13:B20" si="6">B12+10</f>
        <v>95</v>
      </c>
      <c r="C13">
        <v>0</v>
      </c>
      <c r="D13">
        <v>3</v>
      </c>
      <c r="E13">
        <v>0</v>
      </c>
      <c r="F13">
        <v>1</v>
      </c>
    </row>
    <row r="14" spans="1:18" x14ac:dyDescent="0.25">
      <c r="A14">
        <f t="shared" si="5"/>
        <v>110</v>
      </c>
      <c r="B14">
        <f t="shared" si="6"/>
        <v>105</v>
      </c>
      <c r="C14">
        <v>0</v>
      </c>
      <c r="D14">
        <v>7</v>
      </c>
      <c r="E14">
        <v>0</v>
      </c>
      <c r="F14">
        <v>0</v>
      </c>
    </row>
    <row r="15" spans="1:18" x14ac:dyDescent="0.25">
      <c r="A15">
        <f t="shared" si="5"/>
        <v>120</v>
      </c>
      <c r="B15">
        <f t="shared" si="6"/>
        <v>115</v>
      </c>
      <c r="C15">
        <v>0</v>
      </c>
      <c r="D15">
        <v>0</v>
      </c>
      <c r="E15">
        <v>0</v>
      </c>
      <c r="F15">
        <v>3</v>
      </c>
    </row>
    <row r="16" spans="1:18" x14ac:dyDescent="0.25">
      <c r="A16">
        <f t="shared" si="5"/>
        <v>130</v>
      </c>
      <c r="B16">
        <f t="shared" si="6"/>
        <v>125</v>
      </c>
      <c r="C16">
        <v>0</v>
      </c>
      <c r="D16">
        <v>0</v>
      </c>
      <c r="E16">
        <v>0</v>
      </c>
      <c r="F16">
        <v>2</v>
      </c>
    </row>
    <row r="17" spans="1:6" x14ac:dyDescent="0.25">
      <c r="A17">
        <f t="shared" si="5"/>
        <v>140</v>
      </c>
      <c r="B17">
        <f t="shared" si="6"/>
        <v>135</v>
      </c>
      <c r="C17">
        <v>0</v>
      </c>
      <c r="D17">
        <v>0</v>
      </c>
      <c r="E17">
        <v>1</v>
      </c>
      <c r="F17">
        <v>1</v>
      </c>
    </row>
    <row r="18" spans="1:6" x14ac:dyDescent="0.25">
      <c r="A18">
        <f t="shared" si="5"/>
        <v>150</v>
      </c>
      <c r="B18">
        <f t="shared" si="6"/>
        <v>145</v>
      </c>
      <c r="C18">
        <v>1</v>
      </c>
      <c r="D18">
        <v>0</v>
      </c>
      <c r="E18">
        <v>7</v>
      </c>
      <c r="F18">
        <v>5</v>
      </c>
    </row>
    <row r="19" spans="1:6" x14ac:dyDescent="0.25">
      <c r="A19">
        <f t="shared" si="5"/>
        <v>160</v>
      </c>
      <c r="B19">
        <f t="shared" si="6"/>
        <v>155</v>
      </c>
      <c r="C19">
        <v>3</v>
      </c>
      <c r="D19">
        <v>0</v>
      </c>
      <c r="E19">
        <v>2</v>
      </c>
      <c r="F19">
        <v>10</v>
      </c>
    </row>
    <row r="20" spans="1:6" x14ac:dyDescent="0.25">
      <c r="A20">
        <f t="shared" si="5"/>
        <v>170</v>
      </c>
      <c r="B20">
        <f t="shared" si="6"/>
        <v>165</v>
      </c>
      <c r="C20">
        <v>6</v>
      </c>
      <c r="D20">
        <v>0</v>
      </c>
      <c r="E20">
        <v>0</v>
      </c>
      <c r="F20">
        <v>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workbookViewId="0">
      <selection activeCell="C27" sqref="C27"/>
    </sheetView>
  </sheetViews>
  <sheetFormatPr defaultRowHeight="14.4" x14ac:dyDescent="0.25"/>
  <cols>
    <col min="2" max="5" width="12.77734375" bestFit="1" customWidth="1"/>
    <col min="6" max="6" width="12.77734375" customWidth="1"/>
  </cols>
  <sheetData>
    <row r="1" spans="1:5" x14ac:dyDescent="0.25">
      <c r="B1" t="s">
        <v>28</v>
      </c>
    </row>
    <row r="2" spans="1:5" x14ac:dyDescent="0.25">
      <c r="A2" t="s">
        <v>27</v>
      </c>
      <c r="B2" t="s">
        <v>24</v>
      </c>
      <c r="C2" t="s">
        <v>25</v>
      </c>
      <c r="D2" t="s">
        <v>26</v>
      </c>
      <c r="E2" t="s">
        <v>29</v>
      </c>
    </row>
    <row r="3" spans="1:5" x14ac:dyDescent="0.25">
      <c r="A3">
        <v>80</v>
      </c>
      <c r="B3">
        <f>_xlfn.NORM.DIST(A3,160,SQRT(27),FALSE)</f>
        <v>2.5899393124723425E-53</v>
      </c>
      <c r="C3">
        <f>_xlfn.NORM.DIST(A3,149,SQRT(27),FALSE)</f>
        <v>3.9348788236154539E-40</v>
      </c>
      <c r="D3">
        <f>_xlfn.NORM.DIST(A3,103,SQRT(27),FALSE)</f>
        <v>4.2731757897050721E-6</v>
      </c>
      <c r="E3">
        <f>B3/4+C3/2+D3/4</f>
        <v>1.068293947426268E-6</v>
      </c>
    </row>
    <row r="4" spans="1:5" x14ac:dyDescent="0.25">
      <c r="A4">
        <f>A3+5</f>
        <v>85</v>
      </c>
      <c r="B4">
        <f t="shared" ref="B4:B23" si="0">_xlfn.NORM.DIST(A4,160,SQRT(27),FALSE)</f>
        <v>4.4281227591467797E-47</v>
      </c>
      <c r="C4">
        <f t="shared" ref="C4:C21" si="1">_xlfn.NORM.DIST(A4,149,SQRT(27),FALSE)</f>
        <v>8.7737949890135652E-35</v>
      </c>
      <c r="D4">
        <f t="shared" ref="D4:D21" si="2">_xlfn.NORM.DIST(A4,103,SQRT(27),FALSE)</f>
        <v>1.9030986111723684E-4</v>
      </c>
      <c r="E4">
        <f t="shared" ref="E4:E23" si="3">B4/4+C4/2+D4/4</f>
        <v>4.757746527930921E-5</v>
      </c>
    </row>
    <row r="5" spans="1:5" x14ac:dyDescent="0.25">
      <c r="A5">
        <f t="shared" ref="A5:A23" si="4">A4+5</f>
        <v>90</v>
      </c>
      <c r="B5">
        <f t="shared" si="0"/>
        <v>2.9993365247979547E-41</v>
      </c>
      <c r="C5">
        <f t="shared" si="1"/>
        <v>7.7503101401743896E-30</v>
      </c>
      <c r="D5">
        <f t="shared" si="2"/>
        <v>3.3577418619608703E-3</v>
      </c>
      <c r="E5">
        <f t="shared" si="3"/>
        <v>8.3943546549021758E-4</v>
      </c>
    </row>
    <row r="6" spans="1:5" x14ac:dyDescent="0.25">
      <c r="A6">
        <f t="shared" si="4"/>
        <v>95</v>
      </c>
      <c r="B6">
        <f t="shared" si="0"/>
        <v>8.0483382442723265E-36</v>
      </c>
      <c r="C6">
        <f t="shared" si="1"/>
        <v>2.7122277865570135E-25</v>
      </c>
      <c r="D6">
        <f t="shared" si="2"/>
        <v>2.3469768064202999E-2</v>
      </c>
      <c r="E6">
        <f t="shared" si="3"/>
        <v>5.8674420160507498E-3</v>
      </c>
    </row>
    <row r="7" spans="1:5" x14ac:dyDescent="0.25">
      <c r="A7">
        <f t="shared" si="4"/>
        <v>100</v>
      </c>
      <c r="B7">
        <f t="shared" si="0"/>
        <v>8.5558413622940784E-31</v>
      </c>
      <c r="C7">
        <f t="shared" si="1"/>
        <v>3.7601807336441875E-21</v>
      </c>
      <c r="D7">
        <f t="shared" si="2"/>
        <v>6.4989885240913717E-2</v>
      </c>
      <c r="E7">
        <f t="shared" si="3"/>
        <v>1.6247471310228429E-2</v>
      </c>
    </row>
    <row r="8" spans="1:5" x14ac:dyDescent="0.25">
      <c r="A8">
        <f t="shared" si="4"/>
        <v>105</v>
      </c>
      <c r="B8">
        <f t="shared" si="0"/>
        <v>3.6032525840311764E-26</v>
      </c>
      <c r="C8">
        <f t="shared" si="1"/>
        <v>2.0652220746622816E-17</v>
      </c>
      <c r="D8">
        <f t="shared" si="2"/>
        <v>7.1294860259594431E-2</v>
      </c>
      <c r="E8">
        <f t="shared" si="3"/>
        <v>1.7823715064898618E-2</v>
      </c>
    </row>
    <row r="9" spans="1:5" x14ac:dyDescent="0.25">
      <c r="A9">
        <f t="shared" si="4"/>
        <v>110</v>
      </c>
      <c r="B9">
        <f t="shared" si="0"/>
        <v>6.0117674090879248E-22</v>
      </c>
      <c r="C9">
        <f t="shared" si="1"/>
        <v>4.4936606945980478E-14</v>
      </c>
      <c r="D9">
        <f t="shared" si="2"/>
        <v>3.0984618544582225E-2</v>
      </c>
      <c r="E9">
        <f t="shared" si="3"/>
        <v>7.7461546361680244E-3</v>
      </c>
    </row>
    <row r="10" spans="1:5" x14ac:dyDescent="0.25">
      <c r="A10">
        <f t="shared" si="4"/>
        <v>115</v>
      </c>
      <c r="B10">
        <f t="shared" si="0"/>
        <v>3.9736088328258716E-18</v>
      </c>
      <c r="C10">
        <f t="shared" si="1"/>
        <v>3.8735509687409254E-11</v>
      </c>
      <c r="D10">
        <f t="shared" si="2"/>
        <v>5.3346946405677439E-3</v>
      </c>
      <c r="E10">
        <f t="shared" si="3"/>
        <v>1.3336736795096919E-3</v>
      </c>
    </row>
    <row r="11" spans="1:5" x14ac:dyDescent="0.25">
      <c r="A11">
        <f t="shared" si="4"/>
        <v>120</v>
      </c>
      <c r="B11">
        <f t="shared" si="0"/>
        <v>1.0405034744731806E-14</v>
      </c>
      <c r="C11">
        <f t="shared" si="1"/>
        <v>1.3227986792456484E-8</v>
      </c>
      <c r="D11">
        <f t="shared" si="2"/>
        <v>3.6387184807010756E-4</v>
      </c>
      <c r="E11">
        <f t="shared" si="3"/>
        <v>9.0974576013524381E-5</v>
      </c>
    </row>
    <row r="12" spans="1:5" x14ac:dyDescent="0.25">
      <c r="A12">
        <f t="shared" si="4"/>
        <v>125</v>
      </c>
      <c r="B12">
        <f t="shared" si="0"/>
        <v>1.0793876305139539E-11</v>
      </c>
      <c r="C12">
        <f t="shared" si="1"/>
        <v>1.7895906831823018E-6</v>
      </c>
      <c r="D12">
        <f t="shared" si="2"/>
        <v>9.8324744696582682E-6</v>
      </c>
      <c r="E12">
        <f t="shared" si="3"/>
        <v>3.3529166574747945E-6</v>
      </c>
    </row>
    <row r="13" spans="1:5" x14ac:dyDescent="0.25">
      <c r="A13">
        <f t="shared" si="4"/>
        <v>130</v>
      </c>
      <c r="B13">
        <f t="shared" si="0"/>
        <v>4.4359518012799738E-9</v>
      </c>
      <c r="C13">
        <f t="shared" si="1"/>
        <v>9.5915577792160924E-5</v>
      </c>
      <c r="D13">
        <f t="shared" si="2"/>
        <v>1.0525740966894853E-7</v>
      </c>
      <c r="E13">
        <f t="shared" si="3"/>
        <v>4.7985212236448016E-5</v>
      </c>
    </row>
    <row r="14" spans="1:5" x14ac:dyDescent="0.25">
      <c r="A14">
        <f t="shared" si="4"/>
        <v>135</v>
      </c>
      <c r="B14">
        <f t="shared" si="0"/>
        <v>7.2222360753098963E-7</v>
      </c>
      <c r="C14">
        <f t="shared" si="1"/>
        <v>2.0365733866798538E-3</v>
      </c>
      <c r="D14">
        <f t="shared" si="2"/>
        <v>4.4639365031391015E-10</v>
      </c>
      <c r="E14">
        <f t="shared" si="3"/>
        <v>1.0184673608402222E-3</v>
      </c>
    </row>
    <row r="15" spans="1:5" x14ac:dyDescent="0.25">
      <c r="A15">
        <f t="shared" si="4"/>
        <v>140</v>
      </c>
      <c r="B15">
        <f t="shared" si="0"/>
        <v>4.658348989938462E-5</v>
      </c>
      <c r="C15">
        <f t="shared" si="1"/>
        <v>1.7131147755974369E-2</v>
      </c>
      <c r="D15">
        <f t="shared" si="2"/>
        <v>7.4999577775311822E-13</v>
      </c>
      <c r="E15">
        <f t="shared" si="3"/>
        <v>8.5772197506495309E-3</v>
      </c>
    </row>
    <row r="16" spans="1:5" x14ac:dyDescent="0.25">
      <c r="A16">
        <f t="shared" si="4"/>
        <v>145</v>
      </c>
      <c r="B16">
        <f t="shared" si="0"/>
        <v>1.1903312694928514E-3</v>
      </c>
      <c r="C16">
        <f t="shared" si="1"/>
        <v>5.7088461245584386E-2</v>
      </c>
      <c r="D16">
        <f t="shared" si="2"/>
        <v>4.9920061100325052E-16</v>
      </c>
      <c r="E16">
        <f t="shared" si="3"/>
        <v>2.884181344016553E-2</v>
      </c>
    </row>
    <row r="17" spans="1:5" x14ac:dyDescent="0.25">
      <c r="A17">
        <f t="shared" si="4"/>
        <v>150</v>
      </c>
      <c r="B17">
        <f t="shared" si="0"/>
        <v>1.2049780703886239E-2</v>
      </c>
      <c r="C17">
        <f t="shared" si="1"/>
        <v>7.5367774839221274E-2</v>
      </c>
      <c r="D17">
        <f t="shared" si="2"/>
        <v>1.3163363604246199E-19</v>
      </c>
      <c r="E17">
        <f t="shared" si="3"/>
        <v>4.0696332595582196E-2</v>
      </c>
    </row>
    <row r="18" spans="1:5" x14ac:dyDescent="0.25">
      <c r="A18">
        <f t="shared" si="4"/>
        <v>155</v>
      </c>
      <c r="B18">
        <f t="shared" si="0"/>
        <v>4.8324339146513247E-2</v>
      </c>
      <c r="C18">
        <f t="shared" si="1"/>
        <v>3.9418357969819733E-2</v>
      </c>
      <c r="D18">
        <f t="shared" si="2"/>
        <v>1.3750995088630025E-23</v>
      </c>
      <c r="E18">
        <f t="shared" si="3"/>
        <v>3.179026377153818E-2</v>
      </c>
    </row>
    <row r="19" spans="1:5" x14ac:dyDescent="0.25">
      <c r="A19">
        <f t="shared" si="4"/>
        <v>160</v>
      </c>
      <c r="B19">
        <f t="shared" si="0"/>
        <v>7.6776477660296785E-2</v>
      </c>
      <c r="C19">
        <f t="shared" si="1"/>
        <v>8.167456773959348E-3</v>
      </c>
      <c r="D19">
        <f t="shared" si="2"/>
        <v>5.6908462957847811E-28</v>
      </c>
      <c r="E19">
        <f t="shared" si="3"/>
        <v>2.3277847802053872E-2</v>
      </c>
    </row>
    <row r="20" spans="1:5" x14ac:dyDescent="0.25">
      <c r="A20">
        <f t="shared" si="4"/>
        <v>165</v>
      </c>
      <c r="B20">
        <f t="shared" si="0"/>
        <v>4.8324339146513247E-2</v>
      </c>
      <c r="C20">
        <f t="shared" si="1"/>
        <v>6.7042567805120578E-4</v>
      </c>
      <c r="D20">
        <f t="shared" si="2"/>
        <v>9.3302883252673841E-33</v>
      </c>
      <c r="E20">
        <f t="shared" si="3"/>
        <v>1.2416297625653914E-2</v>
      </c>
    </row>
    <row r="21" spans="1:5" x14ac:dyDescent="0.25">
      <c r="A21">
        <f t="shared" si="4"/>
        <v>170</v>
      </c>
      <c r="B21">
        <f t="shared" si="0"/>
        <v>1.2049780703886239E-2</v>
      </c>
      <c r="C21">
        <f t="shared" si="1"/>
        <v>2.180167768999956E-5</v>
      </c>
      <c r="D21">
        <f t="shared" si="2"/>
        <v>6.0602250595867915E-38</v>
      </c>
      <c r="E21">
        <f t="shared" si="3"/>
        <v>3.0233460148165595E-3</v>
      </c>
    </row>
    <row r="22" spans="1:5" x14ac:dyDescent="0.25">
      <c r="A22">
        <f t="shared" si="4"/>
        <v>175</v>
      </c>
      <c r="B22">
        <f t="shared" si="0"/>
        <v>1.1903312694928514E-3</v>
      </c>
      <c r="C22">
        <f t="shared" ref="C22:C23" si="5">_xlfn.NORM.DIST(A22,149,SQRT(27),FALSE)</f>
        <v>2.8086955717709435E-7</v>
      </c>
      <c r="D22">
        <f t="shared" ref="D22:D23" si="6">_xlfn.NORM.DIST(A22,103,SQRT(27),FALSE)</f>
        <v>1.5594014044645414E-43</v>
      </c>
      <c r="E22">
        <f t="shared" si="3"/>
        <v>2.977232521518014E-4</v>
      </c>
    </row>
    <row r="23" spans="1:5" x14ac:dyDescent="0.25">
      <c r="A23">
        <f t="shared" si="4"/>
        <v>180</v>
      </c>
      <c r="B23">
        <f t="shared" si="0"/>
        <v>4.658348989938462E-5</v>
      </c>
      <c r="C23">
        <f t="shared" si="5"/>
        <v>1.4334907799038574E-9</v>
      </c>
      <c r="D23">
        <f t="shared" si="6"/>
        <v>1.5896538596595788E-49</v>
      </c>
      <c r="E23">
        <f t="shared" si="3"/>
        <v>1.1646589220236108E-5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workbookViewId="0">
      <selection activeCell="B18" sqref="B18"/>
    </sheetView>
  </sheetViews>
  <sheetFormatPr defaultRowHeight="14.4" x14ac:dyDescent="0.25"/>
  <cols>
    <col min="2" max="2" width="12.77734375" bestFit="1" customWidth="1"/>
    <col min="4" max="4" width="12.77734375" bestFit="1" customWidth="1"/>
  </cols>
  <sheetData>
    <row r="1" spans="1:2" x14ac:dyDescent="0.25">
      <c r="B1" s="1" t="s">
        <v>31</v>
      </c>
    </row>
    <row r="2" spans="1:2" x14ac:dyDescent="0.25">
      <c r="A2" t="s">
        <v>30</v>
      </c>
      <c r="B2" t="s">
        <v>32</v>
      </c>
    </row>
    <row r="3" spans="1:2" x14ac:dyDescent="0.25">
      <c r="A3">
        <v>0</v>
      </c>
      <c r="B3">
        <f>_xlfn.BINOM.DIST(A3,10,0.75,FALSE)</f>
        <v>9.5367431640625E-7</v>
      </c>
    </row>
    <row r="4" spans="1:2" x14ac:dyDescent="0.25">
      <c r="A4">
        <v>1</v>
      </c>
      <c r="B4">
        <f t="shared" ref="B4:B13" si="0">_xlfn.BINOM.DIST(A4,10,0.75,FALSE)</f>
        <v>2.861022949218752E-5</v>
      </c>
    </row>
    <row r="5" spans="1:2" x14ac:dyDescent="0.25">
      <c r="A5">
        <v>2</v>
      </c>
      <c r="B5">
        <f t="shared" si="0"/>
        <v>3.8623809814453152E-4</v>
      </c>
    </row>
    <row r="6" spans="1:2" x14ac:dyDescent="0.25">
      <c r="A6">
        <v>3</v>
      </c>
      <c r="B6">
        <f t="shared" si="0"/>
        <v>3.0899047851562539E-3</v>
      </c>
    </row>
    <row r="7" spans="1:2" x14ac:dyDescent="0.25">
      <c r="A7">
        <v>4</v>
      </c>
      <c r="B7">
        <f t="shared" si="0"/>
        <v>1.6222000122070326E-2</v>
      </c>
    </row>
    <row r="8" spans="1:2" x14ac:dyDescent="0.25">
      <c r="A8">
        <v>5</v>
      </c>
      <c r="B8">
        <f t="shared" si="0"/>
        <v>5.839920043945316E-2</v>
      </c>
    </row>
    <row r="9" spans="1:2" x14ac:dyDescent="0.25">
      <c r="A9">
        <v>6</v>
      </c>
      <c r="B9">
        <f t="shared" si="0"/>
        <v>0.14599800109863281</v>
      </c>
    </row>
    <row r="10" spans="1:2" x14ac:dyDescent="0.25">
      <c r="A10">
        <v>7</v>
      </c>
      <c r="B10">
        <f t="shared" si="0"/>
        <v>0.25028228759765625</v>
      </c>
    </row>
    <row r="11" spans="1:2" x14ac:dyDescent="0.25">
      <c r="A11">
        <v>8</v>
      </c>
      <c r="B11">
        <f t="shared" si="0"/>
        <v>0.28156757354736334</v>
      </c>
    </row>
    <row r="12" spans="1:2" x14ac:dyDescent="0.25">
      <c r="A12">
        <v>9</v>
      </c>
      <c r="B12">
        <f t="shared" si="0"/>
        <v>0.18771171569824219</v>
      </c>
    </row>
    <row r="13" spans="1:2" x14ac:dyDescent="0.25">
      <c r="A13">
        <v>10</v>
      </c>
      <c r="B13">
        <f t="shared" si="0"/>
        <v>5.6313514709472684E-2</v>
      </c>
    </row>
    <row r="18" spans="1:5" x14ac:dyDescent="0.25">
      <c r="B18" s="1" t="s">
        <v>43</v>
      </c>
    </row>
    <row r="19" spans="1:5" x14ac:dyDescent="0.25">
      <c r="A19" t="s">
        <v>30</v>
      </c>
      <c r="B19" t="s">
        <v>33</v>
      </c>
      <c r="C19" t="s">
        <v>34</v>
      </c>
      <c r="D19" t="s">
        <v>35</v>
      </c>
      <c r="E19" t="s">
        <v>36</v>
      </c>
    </row>
    <row r="20" spans="1:5" x14ac:dyDescent="0.25">
      <c r="A20">
        <v>-5</v>
      </c>
      <c r="B20">
        <f>_xlfn.NORM.DIST(A20,0,1,FALSE)</f>
        <v>1.4867195147342977E-6</v>
      </c>
      <c r="C20">
        <f>_xlfn.NORM.DIST(A20,0,2,FALSE)</f>
        <v>8.7641502467842702E-3</v>
      </c>
      <c r="D20">
        <f>_xlfn.NORM.DIST(A20,3,1,FALSE)</f>
        <v>5.0522710835368927E-15</v>
      </c>
      <c r="E20">
        <f>_xlfn.NORM.DIST(A20,3,2,FALSE)</f>
        <v>6.6915112882442684E-5</v>
      </c>
    </row>
    <row r="21" spans="1:5" x14ac:dyDescent="0.25">
      <c r="A21">
        <f>A20+0.5</f>
        <v>-4.5</v>
      </c>
      <c r="B21">
        <f t="shared" ref="B21:B46" si="1">_xlfn.NORM.DIST(A21,0,1,FALSE)</f>
        <v>1.5983741106905475E-5</v>
      </c>
      <c r="C21">
        <f t="shared" ref="C21:C38" si="2">_xlfn.NORM.DIST(A21,0,2,FALSE)</f>
        <v>1.5869825917833709E-2</v>
      </c>
      <c r="D21">
        <f t="shared" ref="D21:D38" si="3">_xlfn.NORM.DIST(A21,3,1,FALSE)</f>
        <v>2.4343205330290096E-13</v>
      </c>
      <c r="E21">
        <f t="shared" ref="E21:E38" si="4">_xlfn.NORM.DIST(A21,3,2,FALSE)</f>
        <v>1.762978411837227E-4</v>
      </c>
    </row>
    <row r="22" spans="1:5" x14ac:dyDescent="0.25">
      <c r="A22">
        <f t="shared" ref="A22:A38" si="5">A21+0.5</f>
        <v>-4</v>
      </c>
      <c r="B22">
        <f t="shared" si="1"/>
        <v>1.3383022576488537E-4</v>
      </c>
      <c r="C22">
        <f t="shared" si="2"/>
        <v>2.6995483256594031E-2</v>
      </c>
      <c r="D22">
        <f t="shared" si="3"/>
        <v>9.1347204083645936E-12</v>
      </c>
      <c r="E22">
        <f t="shared" si="4"/>
        <v>4.3634134752288008E-4</v>
      </c>
    </row>
    <row r="23" spans="1:5" x14ac:dyDescent="0.25">
      <c r="A23">
        <f t="shared" si="5"/>
        <v>-3.5</v>
      </c>
      <c r="B23">
        <f t="shared" si="1"/>
        <v>8.7268269504576015E-4</v>
      </c>
      <c r="C23">
        <f t="shared" si="2"/>
        <v>4.3138659413255766E-2</v>
      </c>
      <c r="D23">
        <f t="shared" si="3"/>
        <v>2.6695566147628519E-10</v>
      </c>
      <c r="E23">
        <f t="shared" si="4"/>
        <v>1.0145240286498841E-3</v>
      </c>
    </row>
    <row r="24" spans="1:5" x14ac:dyDescent="0.25">
      <c r="A24">
        <f t="shared" si="5"/>
        <v>-3</v>
      </c>
      <c r="B24">
        <f t="shared" si="1"/>
        <v>4.4318484119380075E-3</v>
      </c>
      <c r="C24">
        <f t="shared" si="2"/>
        <v>6.4758797832945872E-2</v>
      </c>
      <c r="D24">
        <f t="shared" si="3"/>
        <v>6.0758828498232861E-9</v>
      </c>
      <c r="E24">
        <f t="shared" si="4"/>
        <v>2.2159242059690038E-3</v>
      </c>
    </row>
    <row r="25" spans="1:5" x14ac:dyDescent="0.25">
      <c r="A25">
        <f t="shared" si="5"/>
        <v>-2.5</v>
      </c>
      <c r="B25">
        <f t="shared" si="1"/>
        <v>1.752830049356854E-2</v>
      </c>
      <c r="C25">
        <f t="shared" si="2"/>
        <v>9.1324542694510957E-2</v>
      </c>
      <c r="D25">
        <f t="shared" si="3"/>
        <v>1.0769760042543276E-7</v>
      </c>
      <c r="E25">
        <f t="shared" si="4"/>
        <v>4.5467812507955264E-3</v>
      </c>
    </row>
    <row r="26" spans="1:5" x14ac:dyDescent="0.25">
      <c r="A26">
        <f t="shared" si="5"/>
        <v>-2</v>
      </c>
      <c r="B26">
        <f t="shared" si="1"/>
        <v>5.3990966513188063E-2</v>
      </c>
      <c r="C26">
        <f t="shared" si="2"/>
        <v>0.12098536225957168</v>
      </c>
      <c r="D26">
        <f t="shared" si="3"/>
        <v>1.4867195147342977E-6</v>
      </c>
      <c r="E26">
        <f t="shared" si="4"/>
        <v>8.7641502467842702E-3</v>
      </c>
    </row>
    <row r="27" spans="1:5" x14ac:dyDescent="0.25">
      <c r="A27">
        <f t="shared" si="5"/>
        <v>-1.5</v>
      </c>
      <c r="B27">
        <f t="shared" si="1"/>
        <v>0.12951759566589174</v>
      </c>
      <c r="C27">
        <f t="shared" si="2"/>
        <v>0.15056871607740221</v>
      </c>
      <c r="D27">
        <f t="shared" si="3"/>
        <v>1.5983741106905475E-5</v>
      </c>
      <c r="E27">
        <f t="shared" si="4"/>
        <v>1.5869825917833709E-2</v>
      </c>
    </row>
    <row r="28" spans="1:5" x14ac:dyDescent="0.25">
      <c r="A28">
        <f t="shared" si="5"/>
        <v>-1</v>
      </c>
      <c r="B28">
        <f t="shared" si="1"/>
        <v>0.24197072451914337</v>
      </c>
      <c r="C28">
        <f t="shared" si="2"/>
        <v>0.17603266338214976</v>
      </c>
      <c r="D28">
        <f t="shared" si="3"/>
        <v>1.3383022576488537E-4</v>
      </c>
      <c r="E28">
        <f t="shared" si="4"/>
        <v>2.6995483256594031E-2</v>
      </c>
    </row>
    <row r="29" spans="1:5" x14ac:dyDescent="0.25">
      <c r="A29">
        <f t="shared" si="5"/>
        <v>-0.5</v>
      </c>
      <c r="B29">
        <f t="shared" si="1"/>
        <v>0.35206532676429952</v>
      </c>
      <c r="C29">
        <f t="shared" si="2"/>
        <v>0.19333405840142462</v>
      </c>
      <c r="D29">
        <f t="shared" si="3"/>
        <v>8.7268269504576015E-4</v>
      </c>
      <c r="E29">
        <f t="shared" si="4"/>
        <v>4.3138659413255766E-2</v>
      </c>
    </row>
    <row r="30" spans="1:5" x14ac:dyDescent="0.25">
      <c r="A30">
        <f t="shared" si="5"/>
        <v>0</v>
      </c>
      <c r="B30">
        <f t="shared" si="1"/>
        <v>0.3989422804014327</v>
      </c>
      <c r="C30">
        <f t="shared" si="2"/>
        <v>0.19947114020071635</v>
      </c>
      <c r="D30">
        <f t="shared" si="3"/>
        <v>4.4318484119380075E-3</v>
      </c>
      <c r="E30">
        <f t="shared" si="4"/>
        <v>6.4758797832945872E-2</v>
      </c>
    </row>
    <row r="31" spans="1:5" x14ac:dyDescent="0.25">
      <c r="A31">
        <f t="shared" si="5"/>
        <v>0.5</v>
      </c>
      <c r="B31">
        <f t="shared" si="1"/>
        <v>0.35206532676429952</v>
      </c>
      <c r="C31">
        <f t="shared" si="2"/>
        <v>0.19333405840142462</v>
      </c>
      <c r="D31">
        <f t="shared" si="3"/>
        <v>1.752830049356854E-2</v>
      </c>
      <c r="E31">
        <f t="shared" si="4"/>
        <v>9.1324542694510957E-2</v>
      </c>
    </row>
    <row r="32" spans="1:5" x14ac:dyDescent="0.25">
      <c r="A32">
        <f t="shared" si="5"/>
        <v>1</v>
      </c>
      <c r="B32">
        <f t="shared" si="1"/>
        <v>0.24197072451914337</v>
      </c>
      <c r="C32">
        <f t="shared" si="2"/>
        <v>0.17603266338214976</v>
      </c>
      <c r="D32">
        <f t="shared" si="3"/>
        <v>5.3990966513188063E-2</v>
      </c>
      <c r="E32">
        <f t="shared" si="4"/>
        <v>0.12098536225957168</v>
      </c>
    </row>
    <row r="33" spans="1:5" x14ac:dyDescent="0.25">
      <c r="A33">
        <f t="shared" si="5"/>
        <v>1.5</v>
      </c>
      <c r="B33">
        <f t="shared" si="1"/>
        <v>0.12951759566589174</v>
      </c>
      <c r="C33">
        <f t="shared" si="2"/>
        <v>0.15056871607740221</v>
      </c>
      <c r="D33">
        <f t="shared" si="3"/>
        <v>0.12951759566589174</v>
      </c>
      <c r="E33">
        <f t="shared" si="4"/>
        <v>0.15056871607740221</v>
      </c>
    </row>
    <row r="34" spans="1:5" x14ac:dyDescent="0.25">
      <c r="A34">
        <f t="shared" si="5"/>
        <v>2</v>
      </c>
      <c r="B34">
        <f t="shared" si="1"/>
        <v>5.3990966513188063E-2</v>
      </c>
      <c r="C34">
        <f t="shared" si="2"/>
        <v>0.12098536225957168</v>
      </c>
      <c r="D34">
        <f t="shared" si="3"/>
        <v>0.24197072451914337</v>
      </c>
      <c r="E34">
        <f t="shared" si="4"/>
        <v>0.17603266338214976</v>
      </c>
    </row>
    <row r="35" spans="1:5" x14ac:dyDescent="0.25">
      <c r="A35">
        <f>A34+0.5</f>
        <v>2.5</v>
      </c>
      <c r="B35">
        <f t="shared" si="1"/>
        <v>1.752830049356854E-2</v>
      </c>
      <c r="C35">
        <f t="shared" si="2"/>
        <v>9.1324542694510957E-2</v>
      </c>
      <c r="D35">
        <f t="shared" si="3"/>
        <v>0.35206532676429952</v>
      </c>
      <c r="E35">
        <f t="shared" si="4"/>
        <v>0.19333405840142462</v>
      </c>
    </row>
    <row r="36" spans="1:5" x14ac:dyDescent="0.25">
      <c r="A36">
        <f t="shared" si="5"/>
        <v>3</v>
      </c>
      <c r="B36">
        <f t="shared" si="1"/>
        <v>4.4318484119380075E-3</v>
      </c>
      <c r="C36">
        <f t="shared" si="2"/>
        <v>6.4758797832945872E-2</v>
      </c>
      <c r="D36">
        <f t="shared" si="3"/>
        <v>0.3989422804014327</v>
      </c>
      <c r="E36">
        <f t="shared" si="4"/>
        <v>0.19947114020071635</v>
      </c>
    </row>
    <row r="37" spans="1:5" x14ac:dyDescent="0.25">
      <c r="A37">
        <f t="shared" si="5"/>
        <v>3.5</v>
      </c>
      <c r="B37">
        <f t="shared" si="1"/>
        <v>8.7268269504576015E-4</v>
      </c>
      <c r="C37">
        <f t="shared" si="2"/>
        <v>4.3138659413255766E-2</v>
      </c>
      <c r="D37">
        <f t="shared" si="3"/>
        <v>0.35206532676429952</v>
      </c>
      <c r="E37">
        <f t="shared" si="4"/>
        <v>0.19333405840142462</v>
      </c>
    </row>
    <row r="38" spans="1:5" x14ac:dyDescent="0.25">
      <c r="A38">
        <f t="shared" si="5"/>
        <v>4</v>
      </c>
      <c r="B38">
        <f t="shared" si="1"/>
        <v>1.3383022576488537E-4</v>
      </c>
      <c r="C38">
        <f t="shared" si="2"/>
        <v>2.6995483256594031E-2</v>
      </c>
      <c r="D38">
        <f t="shared" si="3"/>
        <v>0.24197072451914337</v>
      </c>
      <c r="E38">
        <f t="shared" si="4"/>
        <v>0.17603266338214976</v>
      </c>
    </row>
    <row r="39" spans="1:5" x14ac:dyDescent="0.25">
      <c r="A39">
        <f t="shared" ref="A39:A46" si="6">A38+0.5</f>
        <v>4.5</v>
      </c>
      <c r="B39">
        <f t="shared" si="1"/>
        <v>1.5983741106905475E-5</v>
      </c>
      <c r="C39">
        <f t="shared" ref="C39:C46" si="7">_xlfn.NORM.DIST(A39,0,2,FALSE)</f>
        <v>1.5869825917833709E-2</v>
      </c>
      <c r="D39">
        <f t="shared" ref="D39:D46" si="8">_xlfn.NORM.DIST(A39,3,1,FALSE)</f>
        <v>0.12951759566589174</v>
      </c>
      <c r="E39">
        <f t="shared" ref="E39:E46" si="9">_xlfn.NORM.DIST(A39,3,2,FALSE)</f>
        <v>0.15056871607740221</v>
      </c>
    </row>
    <row r="40" spans="1:5" x14ac:dyDescent="0.25">
      <c r="A40">
        <f t="shared" si="6"/>
        <v>5</v>
      </c>
      <c r="B40">
        <f t="shared" si="1"/>
        <v>1.4867195147342977E-6</v>
      </c>
      <c r="C40">
        <f t="shared" si="7"/>
        <v>8.7641502467842702E-3</v>
      </c>
      <c r="D40">
        <f t="shared" si="8"/>
        <v>5.3990966513188063E-2</v>
      </c>
      <c r="E40">
        <f t="shared" si="9"/>
        <v>0.12098536225957168</v>
      </c>
    </row>
    <row r="41" spans="1:5" x14ac:dyDescent="0.25">
      <c r="A41">
        <f t="shared" si="6"/>
        <v>5.5</v>
      </c>
      <c r="B41">
        <f t="shared" si="1"/>
        <v>1.0769760042543276E-7</v>
      </c>
      <c r="C41">
        <f t="shared" si="7"/>
        <v>4.5467812507955264E-3</v>
      </c>
      <c r="D41">
        <f t="shared" si="8"/>
        <v>1.752830049356854E-2</v>
      </c>
      <c r="E41">
        <f t="shared" si="9"/>
        <v>9.1324542694510957E-2</v>
      </c>
    </row>
    <row r="42" spans="1:5" x14ac:dyDescent="0.25">
      <c r="A42">
        <f t="shared" si="6"/>
        <v>6</v>
      </c>
      <c r="B42">
        <f t="shared" si="1"/>
        <v>6.0758828498232861E-9</v>
      </c>
      <c r="C42">
        <f t="shared" si="7"/>
        <v>2.2159242059690038E-3</v>
      </c>
      <c r="D42">
        <f t="shared" si="8"/>
        <v>4.4318484119380075E-3</v>
      </c>
      <c r="E42">
        <f t="shared" si="9"/>
        <v>6.4758797832945872E-2</v>
      </c>
    </row>
    <row r="43" spans="1:5" x14ac:dyDescent="0.25">
      <c r="A43">
        <f t="shared" si="6"/>
        <v>6.5</v>
      </c>
      <c r="B43">
        <f t="shared" si="1"/>
        <v>2.6695566147628519E-10</v>
      </c>
      <c r="C43">
        <f t="shared" si="7"/>
        <v>1.0145240286498841E-3</v>
      </c>
      <c r="D43">
        <f t="shared" si="8"/>
        <v>8.7268269504576015E-4</v>
      </c>
      <c r="E43">
        <f t="shared" si="9"/>
        <v>4.3138659413255766E-2</v>
      </c>
    </row>
    <row r="44" spans="1:5" x14ac:dyDescent="0.25">
      <c r="A44">
        <f t="shared" si="6"/>
        <v>7</v>
      </c>
      <c r="B44">
        <f t="shared" si="1"/>
        <v>9.1347204083645936E-12</v>
      </c>
      <c r="C44">
        <f t="shared" si="7"/>
        <v>4.3634134752288008E-4</v>
      </c>
      <c r="D44">
        <f t="shared" si="8"/>
        <v>1.3383022576488537E-4</v>
      </c>
      <c r="E44">
        <f t="shared" si="9"/>
        <v>2.6995483256594031E-2</v>
      </c>
    </row>
    <row r="45" spans="1:5" x14ac:dyDescent="0.25">
      <c r="A45">
        <f t="shared" si="6"/>
        <v>7.5</v>
      </c>
      <c r="B45">
        <f t="shared" si="1"/>
        <v>2.4343205330290096E-13</v>
      </c>
      <c r="C45">
        <f t="shared" si="7"/>
        <v>1.762978411837227E-4</v>
      </c>
      <c r="D45">
        <f t="shared" si="8"/>
        <v>1.5983741106905475E-5</v>
      </c>
      <c r="E45">
        <f t="shared" si="9"/>
        <v>1.5869825917833709E-2</v>
      </c>
    </row>
    <row r="46" spans="1:5" x14ac:dyDescent="0.25">
      <c r="A46">
        <f t="shared" si="6"/>
        <v>8</v>
      </c>
      <c r="B46">
        <f t="shared" si="1"/>
        <v>5.0522710835368927E-15</v>
      </c>
      <c r="C46">
        <f t="shared" si="7"/>
        <v>6.6915112882442684E-5</v>
      </c>
      <c r="D46">
        <f t="shared" si="8"/>
        <v>1.4867195147342977E-6</v>
      </c>
      <c r="E46">
        <f t="shared" si="9"/>
        <v>8.7641502467842702E-3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workbookViewId="0">
      <selection activeCell="C26" sqref="C26"/>
    </sheetView>
  </sheetViews>
  <sheetFormatPr defaultRowHeight="14.4" x14ac:dyDescent="0.25"/>
  <sheetData>
    <row r="1" spans="1:5" x14ac:dyDescent="0.25">
      <c r="A1" t="s">
        <v>37</v>
      </c>
      <c r="C1" s="1" t="s">
        <v>44</v>
      </c>
    </row>
    <row r="2" spans="1:5" x14ac:dyDescent="0.25">
      <c r="A2" t="s">
        <v>38</v>
      </c>
      <c r="B2" t="s">
        <v>39</v>
      </c>
      <c r="C2" t="s">
        <v>40</v>
      </c>
      <c r="D2" t="s">
        <v>41</v>
      </c>
      <c r="E2" t="s">
        <v>42</v>
      </c>
    </row>
    <row r="3" spans="1:5" x14ac:dyDescent="0.25">
      <c r="A3">
        <v>-1</v>
      </c>
      <c r="B3">
        <v>1</v>
      </c>
      <c r="C3">
        <f>_xlfn.NORM.DIST(A3,0,1,TRUE)</f>
        <v>0.15865525393145699</v>
      </c>
      <c r="D3">
        <f>_xlfn.NORM.DIST(B3,0,1,TRUE)</f>
        <v>0.84134474606854304</v>
      </c>
      <c r="E3">
        <f>D3-C3</f>
        <v>0.68268949213708607</v>
      </c>
    </row>
    <row r="4" spans="1:5" x14ac:dyDescent="0.25">
      <c r="A4">
        <v>-2</v>
      </c>
      <c r="B4">
        <v>2</v>
      </c>
      <c r="C4">
        <f t="shared" ref="C4:C7" si="0">_xlfn.NORM.DIST(A4,0,1,TRUE)</f>
        <v>2.2750131948179191E-2</v>
      </c>
      <c r="D4">
        <f t="shared" ref="D4:D7" si="1">_xlfn.NORM.DIST(B4,0,1,TRUE)</f>
        <v>0.97724986805182079</v>
      </c>
      <c r="E4">
        <f t="shared" ref="E4:E7" si="2">D4-C4</f>
        <v>0.95449973610364158</v>
      </c>
    </row>
    <row r="5" spans="1:5" x14ac:dyDescent="0.25">
      <c r="A5">
        <v>-1.96</v>
      </c>
      <c r="B5">
        <v>1.96</v>
      </c>
      <c r="C5">
        <f t="shared" si="0"/>
        <v>2.4997895148220432E-2</v>
      </c>
      <c r="D5">
        <f t="shared" si="1"/>
        <v>0.97500210485177952</v>
      </c>
      <c r="E5">
        <f t="shared" si="2"/>
        <v>0.95000420970355903</v>
      </c>
    </row>
    <row r="6" spans="1:5" x14ac:dyDescent="0.25">
      <c r="A6">
        <v>-2.58</v>
      </c>
      <c r="B6">
        <v>2.58</v>
      </c>
      <c r="C6">
        <f t="shared" si="0"/>
        <v>4.9400157577706438E-3</v>
      </c>
      <c r="D6">
        <f t="shared" si="1"/>
        <v>0.99505998424222941</v>
      </c>
      <c r="E6">
        <f t="shared" si="2"/>
        <v>0.99011996848445882</v>
      </c>
    </row>
    <row r="7" spans="1:5" x14ac:dyDescent="0.25">
      <c r="A7">
        <v>-3</v>
      </c>
      <c r="B7">
        <v>3</v>
      </c>
      <c r="C7">
        <f t="shared" si="0"/>
        <v>1.3498980316300933E-3</v>
      </c>
      <c r="D7">
        <f t="shared" si="1"/>
        <v>0.9986501019683699</v>
      </c>
      <c r="E7">
        <f t="shared" si="2"/>
        <v>0.99730020393673979</v>
      </c>
    </row>
    <row r="9" spans="1:5" x14ac:dyDescent="0.25">
      <c r="C9" s="1" t="s">
        <v>47</v>
      </c>
    </row>
    <row r="10" spans="1:5" x14ac:dyDescent="0.25">
      <c r="B10" t="s">
        <v>45</v>
      </c>
      <c r="C10" t="s">
        <v>46</v>
      </c>
    </row>
    <row r="11" spans="1:5" x14ac:dyDescent="0.25">
      <c r="B11">
        <v>0.68269999999999997</v>
      </c>
      <c r="C11">
        <f>_xlfn.NORM.INV(B11,0,1)</f>
        <v>0.47526233751529862</v>
      </c>
    </row>
    <row r="12" spans="1:5" x14ac:dyDescent="0.25">
      <c r="B12">
        <v>0.95450000000000002</v>
      </c>
      <c r="C12">
        <f>_xlfn.NORM.INV(B12,0,1)</f>
        <v>1.6901461375274702</v>
      </c>
    </row>
    <row r="13" spans="1:5" x14ac:dyDescent="0.25">
      <c r="B13">
        <v>0.95</v>
      </c>
      <c r="C13">
        <f>_xlfn.NORM.INV(B13,0,1)</f>
        <v>1.6448536269514715</v>
      </c>
    </row>
    <row r="14" spans="1:5" x14ac:dyDescent="0.25">
      <c r="B14">
        <v>0.99</v>
      </c>
      <c r="C14">
        <f>_xlfn.NORM.INV(B14,0,1)</f>
        <v>2.3263478740408408</v>
      </c>
    </row>
    <row r="15" spans="1:5" x14ac:dyDescent="0.25">
      <c r="B15">
        <v>0.99729999999999996</v>
      </c>
      <c r="C15">
        <f>_xlfn.NORM.INV(B15,0,1)</f>
        <v>2.7821504537846025</v>
      </c>
    </row>
    <row r="17" spans="1:3" x14ac:dyDescent="0.25">
      <c r="C17" s="1" t="s">
        <v>47</v>
      </c>
    </row>
    <row r="18" spans="1:3" x14ac:dyDescent="0.25">
      <c r="A18" t="s">
        <v>48</v>
      </c>
      <c r="B18" t="s">
        <v>49</v>
      </c>
      <c r="C18" t="s">
        <v>46</v>
      </c>
    </row>
    <row r="19" spans="1:3" x14ac:dyDescent="0.25">
      <c r="A19">
        <v>0.68269999999999997</v>
      </c>
      <c r="B19">
        <f>(1+A19)/2</f>
        <v>0.84135000000000004</v>
      </c>
      <c r="C19">
        <f>_xlfn.NORM.INV(B19,0,1)</f>
        <v>1.0000217133230003</v>
      </c>
    </row>
    <row r="20" spans="1:3" x14ac:dyDescent="0.25">
      <c r="A20">
        <v>0.95450000000000002</v>
      </c>
      <c r="B20">
        <f t="shared" ref="B20:B23" si="3">(1+A20)/2</f>
        <v>0.97724999999999995</v>
      </c>
      <c r="C20">
        <f>_xlfn.NORM.INV(B20,0,1)</f>
        <v>2.0000024438996027</v>
      </c>
    </row>
    <row r="21" spans="1:3" x14ac:dyDescent="0.25">
      <c r="A21">
        <v>0.95</v>
      </c>
      <c r="B21">
        <f t="shared" si="3"/>
        <v>0.97499999999999998</v>
      </c>
      <c r="C21">
        <f>_xlfn.NORM.INV(B21,0,1)</f>
        <v>1.9599639845400536</v>
      </c>
    </row>
    <row r="22" spans="1:3" x14ac:dyDescent="0.25">
      <c r="A22">
        <v>0.99</v>
      </c>
      <c r="B22">
        <f t="shared" si="3"/>
        <v>0.995</v>
      </c>
      <c r="C22">
        <f>_xlfn.NORM.INV(B22,0,1)</f>
        <v>2.5758293035488999</v>
      </c>
    </row>
    <row r="23" spans="1:3" x14ac:dyDescent="0.25">
      <c r="A23">
        <v>0.99729999999999996</v>
      </c>
      <c r="B23">
        <f t="shared" si="3"/>
        <v>0.99865000000000004</v>
      </c>
      <c r="C23">
        <f>_xlfn.NORM.INV(B23,0,1)</f>
        <v>2.999976992703401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2013-09-23T00:59:19Z</dcterms:modified>
</cp:coreProperties>
</file>