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8" windowWidth="14808" windowHeight="7956" activeTab="2"/>
  </bookViews>
  <sheets>
    <sheet name="Matrix" sheetId="3" r:id="rId1"/>
    <sheet name="L9(3^4)" sheetId="6" r:id="rId2"/>
    <sheet name="WheatGenetics" sheetId="5" r:id="rId3"/>
  </sheets>
  <calcPr calcId="145621"/>
</workbook>
</file>

<file path=xl/calcChain.xml><?xml version="1.0" encoding="utf-8"?>
<calcChain xmlns="http://schemas.openxmlformats.org/spreadsheetml/2006/main">
  <c r="P3" i="5" l="1"/>
  <c r="L3" i="5"/>
  <c r="C14" i="6"/>
  <c r="D14" i="6"/>
  <c r="E14" i="6"/>
  <c r="C15" i="6"/>
  <c r="D15" i="6"/>
  <c r="E15" i="6"/>
  <c r="C16" i="6"/>
  <c r="D16" i="6"/>
  <c r="E16" i="6"/>
  <c r="B15" i="6"/>
  <c r="B16" i="6"/>
  <c r="B14" i="6"/>
  <c r="F21" i="6"/>
  <c r="F22" i="6"/>
  <c r="E21" i="6"/>
  <c r="E22" i="6"/>
  <c r="D23" i="6"/>
  <c r="D21" i="6"/>
  <c r="D22" i="6"/>
  <c r="B18" i="6"/>
  <c r="C17" i="6"/>
  <c r="C21" i="6" s="1"/>
  <c r="F11" i="6"/>
  <c r="E13" i="6"/>
  <c r="E12" i="6"/>
  <c r="E11" i="6"/>
  <c r="E17" i="6" s="1"/>
  <c r="C22" i="6" s="1"/>
  <c r="D13" i="6"/>
  <c r="D12" i="6"/>
  <c r="D11" i="6"/>
  <c r="D17" i="6" s="1"/>
  <c r="C23" i="6" s="1"/>
  <c r="C13" i="6"/>
  <c r="C12" i="6"/>
  <c r="C11" i="6"/>
  <c r="B12" i="6"/>
  <c r="B13" i="6"/>
  <c r="B11" i="6"/>
  <c r="B17" i="6" s="1"/>
  <c r="C20" i="6" l="1"/>
  <c r="D20" i="6" s="1"/>
  <c r="E20" i="6" s="1"/>
  <c r="F20" i="6" s="1"/>
  <c r="F17" i="6"/>
  <c r="Q17" i="5"/>
  <c r="K20" i="5" l="1"/>
  <c r="J20" i="5"/>
  <c r="K19" i="5"/>
  <c r="J19" i="5"/>
  <c r="K18" i="5"/>
  <c r="J18" i="5"/>
  <c r="P17" i="5"/>
  <c r="K17" i="5"/>
  <c r="J17" i="5"/>
  <c r="K16" i="5"/>
  <c r="J16" i="5"/>
  <c r="K15" i="5"/>
  <c r="J15" i="5"/>
  <c r="K14" i="5"/>
  <c r="J14" i="5"/>
  <c r="K13" i="5"/>
  <c r="J13" i="5"/>
  <c r="K12" i="5"/>
  <c r="Q4" i="5" s="1"/>
  <c r="J12" i="5"/>
  <c r="P4" i="5" s="1"/>
  <c r="K11" i="5"/>
  <c r="J11" i="5"/>
  <c r="K10" i="5"/>
  <c r="J10" i="5"/>
  <c r="K9" i="5"/>
  <c r="J9" i="5"/>
  <c r="K8" i="5"/>
  <c r="J8" i="5"/>
  <c r="K7" i="5"/>
  <c r="J7" i="5"/>
  <c r="K6" i="5"/>
  <c r="Q3" i="5" s="1"/>
  <c r="J6" i="5"/>
  <c r="K5" i="5"/>
  <c r="K21" i="5" s="1"/>
  <c r="J5" i="5"/>
  <c r="J21" i="5" s="1"/>
  <c r="K4" i="5"/>
  <c r="J4" i="5"/>
  <c r="K3" i="5"/>
  <c r="J3" i="5"/>
  <c r="Q5" i="5" l="1"/>
  <c r="R4" i="5"/>
  <c r="R3" i="5"/>
  <c r="L12" i="5"/>
  <c r="P5" i="5"/>
  <c r="L21" i="5"/>
  <c r="Q21" i="5" s="1"/>
  <c r="R5" i="5"/>
  <c r="S3" i="5" l="1"/>
  <c r="S4" i="5"/>
  <c r="Q6" i="5"/>
  <c r="P6" i="5"/>
  <c r="Q18" i="5" s="1"/>
  <c r="R18" i="5" s="1"/>
  <c r="Q9" i="5" l="1"/>
  <c r="P9" i="5"/>
  <c r="P8" i="5"/>
  <c r="Q8" i="5"/>
  <c r="Q19" i="5" l="1"/>
  <c r="R19" i="5" s="1"/>
  <c r="R17" i="5"/>
  <c r="Q20" i="5"/>
  <c r="R20" i="5" s="1"/>
  <c r="P24" i="5" l="1"/>
  <c r="T18" i="5"/>
  <c r="U18" i="5" s="1"/>
  <c r="P26" i="5"/>
  <c r="P25" i="5"/>
  <c r="T17" i="5"/>
  <c r="U17" i="5" s="1"/>
  <c r="P27" i="5"/>
  <c r="T19" i="5"/>
  <c r="U19" i="5" s="1"/>
  <c r="Q27" i="5" l="1"/>
  <c r="P28" i="5"/>
  <c r="Q25" i="5" s="1"/>
  <c r="Q24" i="5"/>
  <c r="B14" i="3" a="1"/>
  <c r="B14" i="3" s="1"/>
  <c r="J2" i="3" a="1"/>
  <c r="J2" i="3"/>
  <c r="J3" i="3"/>
  <c r="J4" i="3"/>
  <c r="J5" i="3"/>
  <c r="F8" i="3" a="1"/>
  <c r="F8" i="3"/>
  <c r="G8" i="3"/>
  <c r="H8" i="3"/>
  <c r="I8" i="3"/>
  <c r="F9" i="3"/>
  <c r="G9" i="3"/>
  <c r="H9" i="3"/>
  <c r="I9" i="3"/>
  <c r="F10" i="3"/>
  <c r="G10" i="3"/>
  <c r="H10" i="3"/>
  <c r="I10" i="3"/>
  <c r="F11" i="3"/>
  <c r="G11" i="3"/>
  <c r="H11" i="3"/>
  <c r="I11" i="3"/>
  <c r="B8" i="3" a="1"/>
  <c r="B8" i="3" s="1"/>
  <c r="F2" i="3" a="1"/>
  <c r="H2" i="3" s="1"/>
  <c r="Q26" i="5" l="1"/>
  <c r="B17" i="3"/>
  <c r="B16" i="3"/>
  <c r="B15" i="3"/>
  <c r="E11" i="3"/>
  <c r="E9" i="3"/>
  <c r="D11" i="3"/>
  <c r="D9" i="3"/>
  <c r="C11" i="3"/>
  <c r="C9" i="3"/>
  <c r="B11" i="3"/>
  <c r="B9" i="3"/>
  <c r="E10" i="3"/>
  <c r="E8" i="3"/>
  <c r="D10" i="3"/>
  <c r="D8" i="3"/>
  <c r="C10" i="3"/>
  <c r="C8" i="3"/>
  <c r="B10" i="3"/>
  <c r="I4" i="3"/>
  <c r="I2" i="3"/>
  <c r="H4" i="3"/>
  <c r="G4" i="3"/>
  <c r="G2" i="3"/>
  <c r="F4" i="3"/>
  <c r="F2" i="3"/>
  <c r="I5" i="3"/>
  <c r="I3" i="3"/>
  <c r="H5" i="3"/>
  <c r="H3" i="3"/>
  <c r="G5" i="3"/>
  <c r="G3" i="3"/>
  <c r="F5" i="3"/>
  <c r="F3" i="3"/>
</calcChain>
</file>

<file path=xl/sharedStrings.xml><?xml version="1.0" encoding="utf-8"?>
<sst xmlns="http://schemas.openxmlformats.org/spreadsheetml/2006/main" count="112" uniqueCount="90">
  <si>
    <t>y</t>
    <phoneticPr fontId="1" type="noConversion"/>
  </si>
  <si>
    <t>x1</t>
    <phoneticPr fontId="1" type="noConversion"/>
  </si>
  <si>
    <t>x2</t>
    <phoneticPr fontId="1" type="noConversion"/>
  </si>
  <si>
    <t>x3</t>
    <phoneticPr fontId="1" type="noConversion"/>
  </si>
  <si>
    <t>x4</t>
    <phoneticPr fontId="1" type="noConversion"/>
  </si>
  <si>
    <r>
      <t>X</t>
    </r>
    <r>
      <rPr>
        <vertAlign val="superscript"/>
        <sz val="11"/>
        <color theme="1"/>
        <rFont val="宋体"/>
        <family val="3"/>
        <charset val="134"/>
        <scheme val="minor"/>
      </rPr>
      <t>T</t>
    </r>
    <phoneticPr fontId="1" type="noConversion"/>
  </si>
  <si>
    <r>
      <t>X</t>
    </r>
    <r>
      <rPr>
        <vertAlign val="superscript"/>
        <sz val="11"/>
        <color theme="1"/>
        <rFont val="宋体"/>
        <family val="3"/>
        <charset val="134"/>
        <scheme val="minor"/>
      </rPr>
      <t>T</t>
    </r>
    <r>
      <rPr>
        <sz val="11"/>
        <color theme="1"/>
        <rFont val="宋体"/>
        <family val="2"/>
        <scheme val="minor"/>
      </rPr>
      <t>X</t>
    </r>
    <phoneticPr fontId="1" type="noConversion"/>
  </si>
  <si>
    <r>
      <t>(</t>
    </r>
    <r>
      <rPr>
        <sz val="11"/>
        <color theme="1"/>
        <rFont val="宋体"/>
        <family val="2"/>
        <scheme val="minor"/>
      </rPr>
      <t>X</t>
    </r>
    <r>
      <rPr>
        <vertAlign val="superscript"/>
        <sz val="11"/>
        <color theme="1"/>
        <rFont val="宋体"/>
        <family val="3"/>
        <charset val="134"/>
        <scheme val="minor"/>
      </rPr>
      <t>T</t>
    </r>
    <r>
      <rPr>
        <sz val="11"/>
        <color theme="1"/>
        <rFont val="宋体"/>
        <family val="2"/>
        <scheme val="minor"/>
      </rPr>
      <t>X)</t>
    </r>
    <r>
      <rPr>
        <vertAlign val="superscript"/>
        <sz val="11"/>
        <color theme="1"/>
        <rFont val="宋体"/>
        <family val="3"/>
        <charset val="134"/>
        <scheme val="minor"/>
      </rPr>
      <t>-1</t>
    </r>
    <phoneticPr fontId="1" type="noConversion"/>
  </si>
  <si>
    <t>μ</t>
    <phoneticPr fontId="1" type="noConversion"/>
  </si>
  <si>
    <r>
      <t>X</t>
    </r>
    <r>
      <rPr>
        <vertAlign val="superscript"/>
        <sz val="11"/>
        <color theme="1"/>
        <rFont val="宋体"/>
        <family val="2"/>
        <scheme val="minor"/>
      </rPr>
      <t>T</t>
    </r>
    <r>
      <rPr>
        <sz val="11"/>
        <color theme="1"/>
        <rFont val="宋体"/>
        <family val="3"/>
        <charset val="134"/>
        <scheme val="minor"/>
      </rPr>
      <t>y</t>
    </r>
    <phoneticPr fontId="1" type="noConversion"/>
  </si>
  <si>
    <t>野生型</t>
    <phoneticPr fontId="7" type="noConversion"/>
  </si>
  <si>
    <t>A基因缺失1</t>
    <phoneticPr fontId="7" type="noConversion"/>
  </si>
  <si>
    <t>B基因缺失1</t>
    <phoneticPr fontId="7" type="noConversion"/>
  </si>
  <si>
    <t>A基因和B基因双缺失</t>
    <phoneticPr fontId="7" type="noConversion"/>
  </si>
  <si>
    <t>重复</t>
    <phoneticPr fontId="7" type="noConversion"/>
  </si>
  <si>
    <t>AA BB</t>
    <phoneticPr fontId="7" type="noConversion"/>
  </si>
  <si>
    <r>
      <t>B</t>
    </r>
    <r>
      <rPr>
        <sz val="12"/>
        <rFont val="宋体"/>
        <family val="3"/>
        <charset val="134"/>
      </rPr>
      <t>B</t>
    </r>
    <phoneticPr fontId="7" type="noConversion"/>
  </si>
  <si>
    <r>
      <t>M</t>
    </r>
    <r>
      <rPr>
        <sz val="12"/>
        <rFont val="宋体"/>
        <family val="3"/>
        <charset val="134"/>
      </rPr>
      <t>ean</t>
    </r>
    <phoneticPr fontId="7" type="noConversion"/>
  </si>
  <si>
    <r>
      <t>y</t>
    </r>
    <r>
      <rPr>
        <sz val="12"/>
        <rFont val="宋体"/>
        <family val="3"/>
        <charset val="134"/>
      </rPr>
      <t>ij.</t>
    </r>
    <phoneticPr fontId="7" type="noConversion"/>
  </si>
  <si>
    <r>
      <t>B</t>
    </r>
    <r>
      <rPr>
        <sz val="12"/>
        <rFont val="宋体"/>
        <family val="3"/>
        <charset val="134"/>
      </rPr>
      <t>B</t>
    </r>
    <phoneticPr fontId="7" type="noConversion"/>
  </si>
  <si>
    <t>行平均</t>
    <phoneticPr fontId="7" type="noConversion"/>
  </si>
  <si>
    <t>A效应</t>
    <phoneticPr fontId="7" type="noConversion"/>
  </si>
  <si>
    <r>
      <t>A</t>
    </r>
    <r>
      <rPr>
        <sz val="12"/>
        <rFont val="宋体"/>
        <family val="3"/>
        <charset val="134"/>
      </rPr>
      <t>A</t>
    </r>
    <phoneticPr fontId="7" type="noConversion"/>
  </si>
  <si>
    <r>
      <t>R</t>
    </r>
    <r>
      <rPr>
        <sz val="12"/>
        <rFont val="宋体"/>
        <family val="3"/>
        <charset val="134"/>
      </rPr>
      <t>ep1</t>
    </r>
    <phoneticPr fontId="7" type="noConversion"/>
  </si>
  <si>
    <r>
      <t>R</t>
    </r>
    <r>
      <rPr>
        <sz val="12"/>
        <rFont val="宋体"/>
        <family val="3"/>
        <charset val="134"/>
      </rPr>
      <t>ep2</t>
    </r>
    <r>
      <rPr>
        <sz val="12"/>
        <rFont val="宋体"/>
        <family val="3"/>
        <charset val="134"/>
      </rPr>
      <t/>
    </r>
  </si>
  <si>
    <r>
      <t>R</t>
    </r>
    <r>
      <rPr>
        <sz val="12"/>
        <rFont val="宋体"/>
        <family val="3"/>
        <charset val="134"/>
      </rPr>
      <t>ep3</t>
    </r>
    <r>
      <rPr>
        <sz val="12"/>
        <rFont val="宋体"/>
        <family val="3"/>
        <charset val="134"/>
      </rPr>
      <t/>
    </r>
  </si>
  <si>
    <t>列平均</t>
    <phoneticPr fontId="7" type="noConversion"/>
  </si>
  <si>
    <r>
      <t>R</t>
    </r>
    <r>
      <rPr>
        <sz val="12"/>
        <rFont val="宋体"/>
        <family val="3"/>
        <charset val="134"/>
      </rPr>
      <t>ep4</t>
    </r>
    <r>
      <rPr>
        <sz val="12"/>
        <rFont val="宋体"/>
        <family val="3"/>
        <charset val="134"/>
      </rPr>
      <t/>
    </r>
  </si>
  <si>
    <t>B效应</t>
    <phoneticPr fontId="7" type="noConversion"/>
  </si>
  <si>
    <r>
      <t>R</t>
    </r>
    <r>
      <rPr>
        <sz val="12"/>
        <rFont val="宋体"/>
        <family val="3"/>
        <charset val="134"/>
      </rPr>
      <t>ep5</t>
    </r>
    <r>
      <rPr>
        <sz val="12"/>
        <rFont val="宋体"/>
        <family val="3"/>
        <charset val="134"/>
      </rPr>
      <t/>
    </r>
  </si>
  <si>
    <r>
      <t>R</t>
    </r>
    <r>
      <rPr>
        <sz val="12"/>
        <rFont val="宋体"/>
        <family val="3"/>
        <charset val="134"/>
      </rPr>
      <t>ep6</t>
    </r>
    <r>
      <rPr>
        <sz val="12"/>
        <rFont val="宋体"/>
        <family val="3"/>
        <charset val="134"/>
      </rPr>
      <t/>
    </r>
  </si>
  <si>
    <t>互作效应</t>
    <phoneticPr fontId="7" type="noConversion"/>
  </si>
  <si>
    <r>
      <t>R</t>
    </r>
    <r>
      <rPr>
        <sz val="12"/>
        <rFont val="宋体"/>
        <family val="3"/>
        <charset val="134"/>
      </rPr>
      <t>ep7</t>
    </r>
    <r>
      <rPr>
        <sz val="12"/>
        <rFont val="宋体"/>
        <family val="3"/>
        <charset val="134"/>
      </rPr>
      <t/>
    </r>
  </si>
  <si>
    <r>
      <t>R</t>
    </r>
    <r>
      <rPr>
        <sz val="12"/>
        <rFont val="宋体"/>
        <family val="3"/>
        <charset val="134"/>
      </rPr>
      <t>ep8</t>
    </r>
    <r>
      <rPr>
        <sz val="12"/>
        <rFont val="宋体"/>
        <family val="3"/>
        <charset val="134"/>
      </rPr>
      <t/>
    </r>
  </si>
  <si>
    <r>
      <t>R</t>
    </r>
    <r>
      <rPr>
        <sz val="12"/>
        <rFont val="宋体"/>
        <family val="3"/>
        <charset val="134"/>
      </rPr>
      <t>ep9</t>
    </r>
    <r>
      <rPr>
        <sz val="12"/>
        <rFont val="宋体"/>
        <family val="3"/>
        <charset val="134"/>
      </rPr>
      <t/>
    </r>
  </si>
  <si>
    <t>m</t>
    <phoneticPr fontId="7" type="noConversion"/>
  </si>
  <si>
    <t>n</t>
    <phoneticPr fontId="7" type="noConversion"/>
  </si>
  <si>
    <t>r</t>
    <phoneticPr fontId="7" type="noConversion"/>
  </si>
  <si>
    <t>Source</t>
  </si>
  <si>
    <t>Degrees of freedom</t>
  </si>
  <si>
    <t>Sum of squares</t>
  </si>
  <si>
    <t>Mean square</t>
  </si>
  <si>
    <t>EMS</t>
    <phoneticPr fontId="7" type="noConversion"/>
  </si>
  <si>
    <t>F ratio</t>
  </si>
  <si>
    <t>Pr&gt;F</t>
  </si>
  <si>
    <t>A</t>
    <phoneticPr fontId="7" type="noConversion"/>
  </si>
  <si>
    <r>
      <t>σ</t>
    </r>
    <r>
      <rPr>
        <vertAlign val="superscript"/>
        <sz val="12"/>
        <rFont val="宋体"/>
        <family val="3"/>
        <charset val="134"/>
      </rPr>
      <t>2</t>
    </r>
    <r>
      <rPr>
        <vertAlign val="subscript"/>
        <sz val="12"/>
        <rFont val="宋体"/>
        <family val="3"/>
        <charset val="134"/>
      </rPr>
      <t>e</t>
    </r>
    <r>
      <rPr>
        <sz val="12"/>
        <rFont val="宋体"/>
        <family val="3"/>
        <charset val="134"/>
      </rPr>
      <t>+nrσ</t>
    </r>
    <r>
      <rPr>
        <vertAlign val="superscript"/>
        <sz val="12"/>
        <rFont val="宋体"/>
        <family val="3"/>
        <charset val="134"/>
      </rPr>
      <t>2</t>
    </r>
    <r>
      <rPr>
        <vertAlign val="subscript"/>
        <sz val="12"/>
        <rFont val="宋体"/>
        <family val="3"/>
        <charset val="134"/>
      </rPr>
      <t>A</t>
    </r>
    <phoneticPr fontId="7" type="noConversion"/>
  </si>
  <si>
    <t>B</t>
    <phoneticPr fontId="7" type="noConversion"/>
  </si>
  <si>
    <r>
      <t>σ</t>
    </r>
    <r>
      <rPr>
        <vertAlign val="superscript"/>
        <sz val="12"/>
        <rFont val="宋体"/>
        <family val="3"/>
        <charset val="134"/>
      </rPr>
      <t>2</t>
    </r>
    <r>
      <rPr>
        <vertAlign val="subscript"/>
        <sz val="12"/>
        <rFont val="宋体"/>
        <family val="3"/>
        <charset val="134"/>
      </rPr>
      <t>e</t>
    </r>
    <r>
      <rPr>
        <sz val="12"/>
        <rFont val="宋体"/>
        <family val="3"/>
        <charset val="134"/>
      </rPr>
      <t>+mrσ</t>
    </r>
    <r>
      <rPr>
        <vertAlign val="superscript"/>
        <sz val="12"/>
        <rFont val="宋体"/>
        <family val="3"/>
        <charset val="134"/>
      </rPr>
      <t>2</t>
    </r>
    <r>
      <rPr>
        <vertAlign val="subscript"/>
        <sz val="12"/>
        <rFont val="宋体"/>
        <family val="3"/>
        <charset val="134"/>
      </rPr>
      <t>B</t>
    </r>
    <phoneticPr fontId="7" type="noConversion"/>
  </si>
  <si>
    <t>AB</t>
    <phoneticPr fontId="7" type="noConversion"/>
  </si>
  <si>
    <r>
      <t>σ</t>
    </r>
    <r>
      <rPr>
        <vertAlign val="superscript"/>
        <sz val="12"/>
        <rFont val="宋体"/>
        <family val="3"/>
        <charset val="134"/>
      </rPr>
      <t>2</t>
    </r>
    <r>
      <rPr>
        <vertAlign val="subscript"/>
        <sz val="12"/>
        <rFont val="宋体"/>
        <family val="3"/>
        <charset val="134"/>
      </rPr>
      <t>e</t>
    </r>
    <r>
      <rPr>
        <sz val="12"/>
        <rFont val="宋体"/>
        <family val="3"/>
        <charset val="134"/>
      </rPr>
      <t>+rσ</t>
    </r>
    <r>
      <rPr>
        <vertAlign val="superscript"/>
        <sz val="12"/>
        <rFont val="宋体"/>
        <family val="3"/>
        <charset val="134"/>
      </rPr>
      <t>2</t>
    </r>
    <r>
      <rPr>
        <vertAlign val="subscript"/>
        <sz val="12"/>
        <rFont val="宋体"/>
        <family val="3"/>
        <charset val="134"/>
      </rPr>
      <t>AB</t>
    </r>
    <phoneticPr fontId="7" type="noConversion"/>
  </si>
  <si>
    <t>Error</t>
  </si>
  <si>
    <r>
      <t>σ</t>
    </r>
    <r>
      <rPr>
        <vertAlign val="superscript"/>
        <sz val="12"/>
        <rFont val="宋体"/>
        <family val="3"/>
        <charset val="134"/>
      </rPr>
      <t>2</t>
    </r>
    <r>
      <rPr>
        <vertAlign val="subscript"/>
        <sz val="12"/>
        <rFont val="宋体"/>
        <family val="3"/>
        <charset val="134"/>
      </rPr>
      <t>e</t>
    </r>
    <phoneticPr fontId="7" type="noConversion"/>
  </si>
  <si>
    <t>Mean</t>
    <phoneticPr fontId="7" type="noConversion"/>
  </si>
  <si>
    <t>Total</t>
  </si>
  <si>
    <t>方差估计值</t>
    <phoneticPr fontId="7" type="noConversion"/>
  </si>
  <si>
    <t>贡献率</t>
    <phoneticPr fontId="7" type="noConversion"/>
  </si>
  <si>
    <t>Error</t>
    <phoneticPr fontId="7" type="noConversion"/>
  </si>
  <si>
    <t>A</t>
    <phoneticPr fontId="7" type="noConversion"/>
  </si>
  <si>
    <t>B</t>
    <phoneticPr fontId="7" type="noConversion"/>
  </si>
  <si>
    <t>AB</t>
    <phoneticPr fontId="7" type="noConversion"/>
  </si>
  <si>
    <t>Total</t>
    <phoneticPr fontId="7" type="noConversion"/>
  </si>
  <si>
    <t>aa BB</t>
    <phoneticPr fontId="7" type="noConversion"/>
  </si>
  <si>
    <t>AA bb</t>
    <phoneticPr fontId="7" type="noConversion"/>
  </si>
  <si>
    <t>aa bb</t>
    <phoneticPr fontId="7" type="noConversion"/>
  </si>
  <si>
    <t>aa</t>
    <phoneticPr fontId="7" type="noConversion"/>
  </si>
  <si>
    <t>bb</t>
    <phoneticPr fontId="7" type="noConversion"/>
  </si>
  <si>
    <t>A</t>
  </si>
  <si>
    <t>B</t>
  </si>
  <si>
    <t>C</t>
  </si>
  <si>
    <t>Observation</t>
  </si>
  <si>
    <t>Mean (1)</t>
    <phoneticPr fontId="1" type="noConversion"/>
  </si>
  <si>
    <t>Mean (2)</t>
  </si>
  <si>
    <t>Mean (3)</t>
  </si>
  <si>
    <t>SS</t>
    <phoneticPr fontId="1" type="noConversion"/>
  </si>
  <si>
    <t>SST</t>
    <phoneticPr fontId="1" type="noConversion"/>
  </si>
  <si>
    <t>Source</t>
    <phoneticPr fontId="1" type="noConversion"/>
  </si>
  <si>
    <t>DF</t>
    <phoneticPr fontId="1" type="noConversion"/>
  </si>
  <si>
    <t>MS</t>
    <phoneticPr fontId="1" type="noConversion"/>
  </si>
  <si>
    <t>F</t>
    <phoneticPr fontId="1" type="noConversion"/>
  </si>
  <si>
    <t>P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</si>
  <si>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</si>
  <si>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</si>
  <si>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</si>
  <si>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Error</t>
    <phoneticPr fontId="1" type="noConversion"/>
  </si>
  <si>
    <t>Total</t>
    <phoneticPr fontId="1" type="noConversion"/>
  </si>
  <si>
    <t>Effect (1)</t>
    <phoneticPr fontId="1" type="noConversion"/>
  </si>
  <si>
    <t>Effect (2)</t>
  </si>
  <si>
    <t>Effect (3)</t>
  </si>
  <si>
    <t>Trial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</si>
</sst>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vertAlign val="superscript"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vertAlign val="superscript"/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20"/>
      <color rgb="FFFFFFFF"/>
      <name val="Arial"/>
      <family val="2"/>
    </font>
    <font>
      <sz val="20"/>
      <color rgb="FF000000"/>
      <name val="Arial"/>
      <family val="2"/>
    </font>
    <font>
      <vertAlign val="superscript"/>
      <sz val="12"/>
      <name val="宋体"/>
      <family val="3"/>
      <charset val="134"/>
    </font>
    <font>
      <vertAlign val="subscript"/>
      <sz val="12"/>
      <name val="宋体"/>
      <family val="3"/>
      <charset val="134"/>
    </font>
    <font>
      <sz val="1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0D8E8"/>
        <bgColor indexed="64"/>
      </patternFill>
    </fill>
    <fill>
      <patternFill patternType="solid">
        <fgColor rgb="FFE9EDF4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3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3" fillId="0" borderId="0" xfId="0" applyFont="1"/>
    <xf numFmtId="0" fontId="4" fillId="0" borderId="0" xfId="0" applyFont="1"/>
    <xf numFmtId="0" fontId="6" fillId="0" borderId="0" xfId="1" applyAlignment="1">
      <alignment horizontal="left" vertical="center"/>
    </xf>
    <xf numFmtId="0" fontId="6" fillId="0" borderId="0" xfId="1">
      <alignment vertical="center"/>
    </xf>
    <xf numFmtId="0" fontId="6" fillId="0" borderId="0" xfId="1" applyFont="1" applyAlignment="1">
      <alignment horizontal="left" vertical="center"/>
    </xf>
    <xf numFmtId="0" fontId="6" fillId="0" borderId="0" xfId="1" applyFont="1">
      <alignment vertical="center"/>
    </xf>
    <xf numFmtId="0" fontId="6" fillId="0" borderId="0" xfId="1" quotePrefix="1" applyFont="1">
      <alignment vertical="center"/>
    </xf>
    <xf numFmtId="0" fontId="6" fillId="2" borderId="0" xfId="1" applyFill="1" applyAlignment="1">
      <alignment horizontal="left" vertical="center"/>
    </xf>
    <xf numFmtId="0" fontId="6" fillId="3" borderId="0" xfId="1" applyFill="1" applyAlignment="1">
      <alignment horizontal="left" vertical="center"/>
    </xf>
    <xf numFmtId="0" fontId="6" fillId="4" borderId="0" xfId="1" applyFill="1" applyAlignment="1">
      <alignment horizontal="left" vertical="center"/>
    </xf>
    <xf numFmtId="0" fontId="6" fillId="5" borderId="0" xfId="1" applyFill="1" applyAlignment="1">
      <alignment horizontal="left" vertical="center"/>
    </xf>
    <xf numFmtId="0" fontId="6" fillId="2" borderId="0" xfId="1" applyFill="1">
      <alignment vertical="center"/>
    </xf>
    <xf numFmtId="0" fontId="8" fillId="6" borderId="12" xfId="1" applyFont="1" applyFill="1" applyBorder="1" applyAlignment="1">
      <alignment horizontal="left" vertical="center" wrapText="1" readingOrder="1"/>
    </xf>
    <xf numFmtId="0" fontId="8" fillId="6" borderId="13" xfId="1" applyFont="1" applyFill="1" applyBorder="1" applyAlignment="1">
      <alignment horizontal="left" vertical="center" wrapText="1" readingOrder="1"/>
    </xf>
    <xf numFmtId="0" fontId="9" fillId="7" borderId="14" xfId="1" applyFont="1" applyFill="1" applyBorder="1" applyAlignment="1">
      <alignment horizontal="left" vertical="center" wrapText="1" readingOrder="1"/>
    </xf>
    <xf numFmtId="0" fontId="9" fillId="8" borderId="15" xfId="1" applyFont="1" applyFill="1" applyBorder="1" applyAlignment="1">
      <alignment horizontal="left" vertical="center" wrapText="1" readingOrder="1"/>
    </xf>
    <xf numFmtId="0" fontId="9" fillId="7" borderId="15" xfId="1" applyFont="1" applyFill="1" applyBorder="1" applyAlignment="1">
      <alignment horizontal="left" vertical="center" wrapText="1" readingOrder="1"/>
    </xf>
    <xf numFmtId="0" fontId="12" fillId="8" borderId="15" xfId="1" applyFont="1" applyFill="1" applyBorder="1" applyAlignment="1">
      <alignment vertical="top" wrapText="1"/>
    </xf>
    <xf numFmtId="0" fontId="12" fillId="7" borderId="15" xfId="1" applyFont="1" applyFill="1" applyBorder="1" applyAlignment="1">
      <alignment vertical="top" wrapText="1"/>
    </xf>
    <xf numFmtId="0" fontId="6" fillId="2" borderId="0" xfId="1" applyFont="1" applyFill="1">
      <alignment vertical="center"/>
    </xf>
    <xf numFmtId="0" fontId="6" fillId="2" borderId="0" xfId="1" applyFont="1" applyFill="1" applyBorder="1">
      <alignment vertical="center"/>
    </xf>
    <xf numFmtId="0" fontId="0" fillId="2" borderId="0" xfId="0" applyFill="1"/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C16" sqref="C16"/>
    </sheetView>
  </sheetViews>
  <sheetFormatPr defaultRowHeight="14.4" x14ac:dyDescent="0.25"/>
  <sheetData>
    <row r="1" spans="1:10" ht="16.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J1" t="s">
        <v>9</v>
      </c>
    </row>
    <row r="2" spans="1:10" x14ac:dyDescent="0.25">
      <c r="A2" s="10">
        <v>20.2</v>
      </c>
      <c r="B2" s="1">
        <v>1</v>
      </c>
      <c r="C2" s="2">
        <v>1</v>
      </c>
      <c r="D2" s="2">
        <v>1</v>
      </c>
      <c r="E2" s="3">
        <v>1</v>
      </c>
      <c r="F2" s="1">
        <f t="array" ref="F2:I5">TRANSPOSE(B2:E5)</f>
        <v>1</v>
      </c>
      <c r="G2" s="2">
        <v>1</v>
      </c>
      <c r="H2" s="2">
        <v>1</v>
      </c>
      <c r="I2" s="3">
        <v>1</v>
      </c>
      <c r="J2" s="10">
        <f t="array" ref="J2:J5">MMULT(F2:I5,A2:A5)</f>
        <v>39.799999999999997</v>
      </c>
    </row>
    <row r="3" spans="1:10" x14ac:dyDescent="0.25">
      <c r="A3" s="11">
        <v>8</v>
      </c>
      <c r="B3" s="4">
        <v>1</v>
      </c>
      <c r="C3" s="5">
        <v>-1</v>
      </c>
      <c r="D3" s="5">
        <v>1</v>
      </c>
      <c r="E3" s="6">
        <v>-1</v>
      </c>
      <c r="F3" s="4">
        <v>1</v>
      </c>
      <c r="G3" s="5">
        <v>-1</v>
      </c>
      <c r="H3" s="5">
        <v>1</v>
      </c>
      <c r="I3" s="6">
        <v>-1</v>
      </c>
      <c r="J3" s="11">
        <v>20</v>
      </c>
    </row>
    <row r="4" spans="1:10" x14ac:dyDescent="0.25">
      <c r="A4" s="11">
        <v>9.6999999999999993</v>
      </c>
      <c r="B4" s="4">
        <v>1</v>
      </c>
      <c r="C4" s="5">
        <v>1</v>
      </c>
      <c r="D4" s="5">
        <v>-1</v>
      </c>
      <c r="E4" s="6">
        <v>-1</v>
      </c>
      <c r="F4" s="4">
        <v>1</v>
      </c>
      <c r="G4" s="5">
        <v>1</v>
      </c>
      <c r="H4" s="5">
        <v>-1</v>
      </c>
      <c r="I4" s="6">
        <v>-1</v>
      </c>
      <c r="J4" s="11">
        <v>16.600000000000001</v>
      </c>
    </row>
    <row r="5" spans="1:10" x14ac:dyDescent="0.25">
      <c r="A5" s="12">
        <v>1.9</v>
      </c>
      <c r="B5" s="7">
        <v>1</v>
      </c>
      <c r="C5" s="8">
        <v>-1</v>
      </c>
      <c r="D5" s="8">
        <v>-1</v>
      </c>
      <c r="E5" s="9">
        <v>1</v>
      </c>
      <c r="F5" s="7">
        <v>1</v>
      </c>
      <c r="G5" s="8">
        <v>-1</v>
      </c>
      <c r="H5" s="8">
        <v>-1</v>
      </c>
      <c r="I5" s="9">
        <v>1</v>
      </c>
      <c r="J5" s="12">
        <v>4.4000000000000004</v>
      </c>
    </row>
    <row r="7" spans="1:10" ht="16.8" x14ac:dyDescent="0.25">
      <c r="B7" t="s">
        <v>6</v>
      </c>
      <c r="F7" s="13" t="s">
        <v>7</v>
      </c>
    </row>
    <row r="8" spans="1:10" x14ac:dyDescent="0.25">
      <c r="B8" s="1">
        <f t="array" ref="B8:E11">MMULT(F2:I5,B2:E5)</f>
        <v>4</v>
      </c>
      <c r="C8" s="2">
        <v>0</v>
      </c>
      <c r="D8" s="2">
        <v>0</v>
      </c>
      <c r="E8" s="3">
        <v>0</v>
      </c>
      <c r="F8" s="1">
        <f t="array" ref="F8:I11">MINVERSE(B8:E11)</f>
        <v>0.25</v>
      </c>
      <c r="G8" s="2">
        <v>0</v>
      </c>
      <c r="H8" s="2">
        <v>0</v>
      </c>
      <c r="I8" s="3">
        <v>0</v>
      </c>
    </row>
    <row r="9" spans="1:10" x14ac:dyDescent="0.25">
      <c r="B9" s="4">
        <v>0</v>
      </c>
      <c r="C9" s="5">
        <v>4</v>
      </c>
      <c r="D9" s="5">
        <v>0</v>
      </c>
      <c r="E9" s="6">
        <v>0</v>
      </c>
      <c r="F9" s="4">
        <v>0</v>
      </c>
      <c r="G9" s="5">
        <v>0.25</v>
      </c>
      <c r="H9" s="5">
        <v>0</v>
      </c>
      <c r="I9" s="6">
        <v>0</v>
      </c>
    </row>
    <row r="10" spans="1:10" x14ac:dyDescent="0.25">
      <c r="B10" s="4">
        <v>0</v>
      </c>
      <c r="C10" s="5">
        <v>0</v>
      </c>
      <c r="D10" s="5">
        <v>4</v>
      </c>
      <c r="E10" s="6">
        <v>0</v>
      </c>
      <c r="F10" s="4">
        <v>0</v>
      </c>
      <c r="G10" s="5">
        <v>0</v>
      </c>
      <c r="H10" s="5">
        <v>0.25</v>
      </c>
      <c r="I10" s="6">
        <v>0</v>
      </c>
    </row>
    <row r="11" spans="1:10" x14ac:dyDescent="0.25">
      <c r="B11" s="7">
        <v>0</v>
      </c>
      <c r="C11" s="8">
        <v>0</v>
      </c>
      <c r="D11" s="8">
        <v>0</v>
      </c>
      <c r="E11" s="9">
        <v>4</v>
      </c>
      <c r="F11" s="7">
        <v>0</v>
      </c>
      <c r="G11" s="8">
        <v>0</v>
      </c>
      <c r="H11" s="8">
        <v>0</v>
      </c>
      <c r="I11" s="9">
        <v>0.25</v>
      </c>
    </row>
    <row r="13" spans="1:10" x14ac:dyDescent="0.25">
      <c r="B13" s="14" t="s">
        <v>8</v>
      </c>
    </row>
    <row r="14" spans="1:10" x14ac:dyDescent="0.25">
      <c r="B14" s="10">
        <f t="array" ref="B14:B17">MMULT(F8:I11,J2:J5)</f>
        <v>9.9499999999999993</v>
      </c>
    </row>
    <row r="15" spans="1:10" x14ac:dyDescent="0.25">
      <c r="B15" s="11">
        <v>5</v>
      </c>
    </row>
    <row r="16" spans="1:10" x14ac:dyDescent="0.25">
      <c r="B16" s="11">
        <v>4.1500000000000004</v>
      </c>
    </row>
    <row r="17" spans="2:2" x14ac:dyDescent="0.25">
      <c r="B17" s="12">
        <v>1.1000000000000001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H24" sqref="H24"/>
    </sheetView>
  </sheetViews>
  <sheetFormatPr defaultRowHeight="14.4" x14ac:dyDescent="0.25"/>
  <cols>
    <col min="1" max="1" width="11.6640625" bestFit="1" customWidth="1"/>
    <col min="6" max="6" width="12.77734375" bestFit="1" customWidth="1"/>
  </cols>
  <sheetData>
    <row r="1" spans="1:6" x14ac:dyDescent="0.25">
      <c r="A1" t="s">
        <v>89</v>
      </c>
      <c r="B1" t="s">
        <v>67</v>
      </c>
      <c r="C1" t="s">
        <v>68</v>
      </c>
      <c r="E1" t="s">
        <v>69</v>
      </c>
      <c r="F1" t="s">
        <v>70</v>
      </c>
    </row>
    <row r="2" spans="1:6" x14ac:dyDescent="0.25">
      <c r="A2">
        <v>1</v>
      </c>
      <c r="B2">
        <v>1</v>
      </c>
      <c r="C2">
        <v>1</v>
      </c>
      <c r="D2">
        <v>3</v>
      </c>
      <c r="E2">
        <v>2</v>
      </c>
      <c r="F2">
        <v>31</v>
      </c>
    </row>
    <row r="3" spans="1:6" x14ac:dyDescent="0.25">
      <c r="A3">
        <v>2</v>
      </c>
      <c r="B3">
        <v>2</v>
      </c>
      <c r="C3">
        <v>1</v>
      </c>
      <c r="D3">
        <v>1</v>
      </c>
      <c r="E3">
        <v>1</v>
      </c>
      <c r="F3">
        <v>54</v>
      </c>
    </row>
    <row r="4" spans="1:6" x14ac:dyDescent="0.25">
      <c r="A4">
        <v>3</v>
      </c>
      <c r="B4">
        <v>3</v>
      </c>
      <c r="C4">
        <v>1</v>
      </c>
      <c r="D4">
        <v>2</v>
      </c>
      <c r="E4">
        <v>3</v>
      </c>
      <c r="F4">
        <v>38</v>
      </c>
    </row>
    <row r="5" spans="1:6" x14ac:dyDescent="0.25">
      <c r="A5">
        <v>4</v>
      </c>
      <c r="B5">
        <v>1</v>
      </c>
      <c r="C5">
        <v>2</v>
      </c>
      <c r="D5">
        <v>2</v>
      </c>
      <c r="E5">
        <v>1</v>
      </c>
      <c r="F5">
        <v>53</v>
      </c>
    </row>
    <row r="6" spans="1:6" x14ac:dyDescent="0.25">
      <c r="A6">
        <v>5</v>
      </c>
      <c r="B6">
        <v>2</v>
      </c>
      <c r="C6">
        <v>2</v>
      </c>
      <c r="D6">
        <v>3</v>
      </c>
      <c r="E6">
        <v>3</v>
      </c>
      <c r="F6">
        <v>49</v>
      </c>
    </row>
    <row r="7" spans="1:6" x14ac:dyDescent="0.25">
      <c r="A7">
        <v>6</v>
      </c>
      <c r="B7">
        <v>3</v>
      </c>
      <c r="C7">
        <v>2</v>
      </c>
      <c r="D7">
        <v>1</v>
      </c>
      <c r="E7">
        <v>2</v>
      </c>
      <c r="F7">
        <v>42</v>
      </c>
    </row>
    <row r="8" spans="1:6" x14ac:dyDescent="0.25">
      <c r="A8">
        <v>7</v>
      </c>
      <c r="B8">
        <v>1</v>
      </c>
      <c r="C8">
        <v>3</v>
      </c>
      <c r="D8">
        <v>1</v>
      </c>
      <c r="E8">
        <v>3</v>
      </c>
      <c r="F8">
        <v>57</v>
      </c>
    </row>
    <row r="9" spans="1:6" x14ac:dyDescent="0.25">
      <c r="A9">
        <v>8</v>
      </c>
      <c r="B9">
        <v>2</v>
      </c>
      <c r="C9">
        <v>3</v>
      </c>
      <c r="D9">
        <v>2</v>
      </c>
      <c r="E9">
        <v>2</v>
      </c>
      <c r="F9">
        <v>62</v>
      </c>
    </row>
    <row r="10" spans="1:6" x14ac:dyDescent="0.25">
      <c r="A10">
        <v>9</v>
      </c>
      <c r="B10">
        <v>3</v>
      </c>
      <c r="C10">
        <v>3</v>
      </c>
      <c r="D10">
        <v>3</v>
      </c>
      <c r="E10">
        <v>1</v>
      </c>
      <c r="F10">
        <v>64</v>
      </c>
    </row>
    <row r="11" spans="1:6" x14ac:dyDescent="0.25">
      <c r="A11" t="s">
        <v>71</v>
      </c>
      <c r="B11">
        <f>AVERAGE(F2,F5,F8)</f>
        <v>47</v>
      </c>
      <c r="C11">
        <f>AVERAGE(F2,F3,F4)</f>
        <v>41</v>
      </c>
      <c r="D11">
        <f>AVERAGE(F3,F7,F8)</f>
        <v>51</v>
      </c>
      <c r="E11">
        <f>AVERAGE(F3,F5,F10)</f>
        <v>57</v>
      </c>
      <c r="F11">
        <f>AVERAGE(F2:F10)</f>
        <v>50</v>
      </c>
    </row>
    <row r="12" spans="1:6" x14ac:dyDescent="0.25">
      <c r="A12" t="s">
        <v>72</v>
      </c>
      <c r="B12">
        <f>AVERAGE(F3,F6,F9)</f>
        <v>55</v>
      </c>
      <c r="C12">
        <f>AVERAGE(F5,F6,F7)</f>
        <v>48</v>
      </c>
      <c r="D12">
        <f>AVERAGE(F4,F5,F9)</f>
        <v>51</v>
      </c>
      <c r="E12">
        <f>AVERAGE(F2,F7,F9)</f>
        <v>45</v>
      </c>
    </row>
    <row r="13" spans="1:6" x14ac:dyDescent="0.25">
      <c r="A13" t="s">
        <v>73</v>
      </c>
      <c r="B13">
        <f t="shared" ref="B13" si="0">AVERAGE(F4,F7,F10)</f>
        <v>48</v>
      </c>
      <c r="C13">
        <f>AVERAGE(F8,F9,F10)</f>
        <v>61</v>
      </c>
      <c r="D13">
        <f>AVERAGE(F2,F6,F10)</f>
        <v>48</v>
      </c>
      <c r="E13">
        <f>AVERAGE(F4,F6,F8)</f>
        <v>48</v>
      </c>
    </row>
    <row r="14" spans="1:6" x14ac:dyDescent="0.25">
      <c r="A14" t="s">
        <v>86</v>
      </c>
      <c r="B14">
        <f>B11-$F$11</f>
        <v>-3</v>
      </c>
      <c r="C14">
        <f t="shared" ref="C14:E14" si="1">C11-$F$11</f>
        <v>-9</v>
      </c>
      <c r="D14">
        <f t="shared" si="1"/>
        <v>1</v>
      </c>
      <c r="E14" s="34">
        <f t="shared" si="1"/>
        <v>7</v>
      </c>
    </row>
    <row r="15" spans="1:6" x14ac:dyDescent="0.25">
      <c r="A15" t="s">
        <v>87</v>
      </c>
      <c r="B15" s="34">
        <f t="shared" ref="B15:E16" si="2">B12-$F$11</f>
        <v>5</v>
      </c>
      <c r="C15">
        <f t="shared" si="2"/>
        <v>-2</v>
      </c>
      <c r="D15">
        <f t="shared" si="2"/>
        <v>1</v>
      </c>
      <c r="E15">
        <f t="shared" si="2"/>
        <v>-5</v>
      </c>
    </row>
    <row r="16" spans="1:6" x14ac:dyDescent="0.25">
      <c r="A16" t="s">
        <v>88</v>
      </c>
      <c r="B16">
        <f t="shared" si="2"/>
        <v>-2</v>
      </c>
      <c r="C16" s="34">
        <f t="shared" si="2"/>
        <v>11</v>
      </c>
      <c r="D16">
        <f t="shared" si="2"/>
        <v>-2</v>
      </c>
      <c r="E16">
        <f t="shared" si="2"/>
        <v>-2</v>
      </c>
    </row>
    <row r="17" spans="1:6" x14ac:dyDescent="0.25">
      <c r="A17" t="s">
        <v>74</v>
      </c>
      <c r="B17">
        <f>3*(SUMSQ(B11:B13)-3*$F$11^2)</f>
        <v>114</v>
      </c>
      <c r="C17">
        <f t="shared" ref="C17:E17" si="3">3*(SUMSQ(C11:C13)-3*$F$11^2)</f>
        <v>618</v>
      </c>
      <c r="D17">
        <f t="shared" si="3"/>
        <v>18</v>
      </c>
      <c r="E17">
        <f t="shared" si="3"/>
        <v>234</v>
      </c>
      <c r="F17">
        <f>SUM(B17:E17)</f>
        <v>984</v>
      </c>
    </row>
    <row r="18" spans="1:6" x14ac:dyDescent="0.25">
      <c r="A18" t="s">
        <v>75</v>
      </c>
      <c r="B18">
        <f>SUMSQ(F2:F10)-9*F11^2</f>
        <v>984</v>
      </c>
    </row>
    <row r="19" spans="1:6" x14ac:dyDescent="0.25">
      <c r="A19" t="s">
        <v>76</v>
      </c>
      <c r="B19" t="s">
        <v>77</v>
      </c>
      <c r="C19" t="s">
        <v>74</v>
      </c>
      <c r="D19" t="s">
        <v>78</v>
      </c>
      <c r="E19" t="s">
        <v>79</v>
      </c>
      <c r="F19" t="s">
        <v>80</v>
      </c>
    </row>
    <row r="20" spans="1:6" x14ac:dyDescent="0.25">
      <c r="A20" t="s">
        <v>81</v>
      </c>
      <c r="B20">
        <v>2</v>
      </c>
      <c r="C20">
        <f>B17</f>
        <v>114</v>
      </c>
      <c r="D20">
        <f>C20/B20</f>
        <v>57</v>
      </c>
      <c r="E20">
        <f>D20/$D$23</f>
        <v>6.333333333333333</v>
      </c>
      <c r="F20">
        <f>FDIST(E20,B20,$B$23)</f>
        <v>0.13636363636363638</v>
      </c>
    </row>
    <row r="21" spans="1:6" x14ac:dyDescent="0.25">
      <c r="A21" t="s">
        <v>82</v>
      </c>
      <c r="B21">
        <v>2</v>
      </c>
      <c r="C21">
        <f>C17</f>
        <v>618</v>
      </c>
      <c r="D21">
        <f t="shared" ref="D21:D23" si="4">C21/B21</f>
        <v>309</v>
      </c>
      <c r="E21">
        <f t="shared" ref="E21:E22" si="5">D21/$D$23</f>
        <v>34.333333333333336</v>
      </c>
      <c r="F21">
        <f t="shared" ref="F21:F22" si="6">FDIST(E21,B21,$B$23)</f>
        <v>2.8301886792452834E-2</v>
      </c>
    </row>
    <row r="22" spans="1:6" x14ac:dyDescent="0.25">
      <c r="A22" t="s">
        <v>83</v>
      </c>
      <c r="B22">
        <v>2</v>
      </c>
      <c r="C22">
        <f>E17</f>
        <v>234</v>
      </c>
      <c r="D22">
        <f t="shared" si="4"/>
        <v>117</v>
      </c>
      <c r="E22">
        <f t="shared" si="5"/>
        <v>13</v>
      </c>
      <c r="F22">
        <f t="shared" si="6"/>
        <v>7.1428571428571411E-2</v>
      </c>
    </row>
    <row r="23" spans="1:6" x14ac:dyDescent="0.25">
      <c r="A23" t="s">
        <v>84</v>
      </c>
      <c r="B23">
        <v>2</v>
      </c>
      <c r="C23">
        <f>D17</f>
        <v>18</v>
      </c>
      <c r="D23">
        <f t="shared" si="4"/>
        <v>9</v>
      </c>
    </row>
    <row r="24" spans="1:6" x14ac:dyDescent="0.25">
      <c r="A24" t="s">
        <v>85</v>
      </c>
      <c r="B24">
        <v>8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8"/>
  <sheetViews>
    <sheetView tabSelected="1" topLeftCell="L1" workbookViewId="0">
      <selection activeCell="L16" sqref="L16"/>
    </sheetView>
  </sheetViews>
  <sheetFormatPr defaultRowHeight="15.6" x14ac:dyDescent="0.25"/>
  <cols>
    <col min="1" max="14" width="8.88671875" style="16"/>
    <col min="15" max="15" width="14.77734375" style="16" customWidth="1"/>
    <col min="16" max="16" width="24.109375" style="16" customWidth="1"/>
    <col min="17" max="20" width="24" style="16" bestFit="1" customWidth="1"/>
    <col min="21" max="21" width="15.33203125" style="16" customWidth="1"/>
    <col min="22" max="271" width="8.88671875" style="16"/>
    <col min="272" max="272" width="24.109375" style="16" customWidth="1"/>
    <col min="273" max="276" width="24" style="16" bestFit="1" customWidth="1"/>
    <col min="277" max="277" width="15.33203125" style="16" customWidth="1"/>
    <col min="278" max="527" width="8.88671875" style="16"/>
    <col min="528" max="528" width="24.109375" style="16" customWidth="1"/>
    <col min="529" max="532" width="24" style="16" bestFit="1" customWidth="1"/>
    <col min="533" max="533" width="15.33203125" style="16" customWidth="1"/>
    <col min="534" max="783" width="8.88671875" style="16"/>
    <col min="784" max="784" width="24.109375" style="16" customWidth="1"/>
    <col min="785" max="788" width="24" style="16" bestFit="1" customWidth="1"/>
    <col min="789" max="789" width="15.33203125" style="16" customWidth="1"/>
    <col min="790" max="1039" width="8.88671875" style="16"/>
    <col min="1040" max="1040" width="24.109375" style="16" customWidth="1"/>
    <col min="1041" max="1044" width="24" style="16" bestFit="1" customWidth="1"/>
    <col min="1045" max="1045" width="15.33203125" style="16" customWidth="1"/>
    <col min="1046" max="1295" width="8.88671875" style="16"/>
    <col min="1296" max="1296" width="24.109375" style="16" customWidth="1"/>
    <col min="1297" max="1300" width="24" style="16" bestFit="1" customWidth="1"/>
    <col min="1301" max="1301" width="15.33203125" style="16" customWidth="1"/>
    <col min="1302" max="1551" width="8.88671875" style="16"/>
    <col min="1552" max="1552" width="24.109375" style="16" customWidth="1"/>
    <col min="1553" max="1556" width="24" style="16" bestFit="1" customWidth="1"/>
    <col min="1557" max="1557" width="15.33203125" style="16" customWidth="1"/>
    <col min="1558" max="1807" width="8.88671875" style="16"/>
    <col min="1808" max="1808" width="24.109375" style="16" customWidth="1"/>
    <col min="1809" max="1812" width="24" style="16" bestFit="1" customWidth="1"/>
    <col min="1813" max="1813" width="15.33203125" style="16" customWidth="1"/>
    <col min="1814" max="2063" width="8.88671875" style="16"/>
    <col min="2064" max="2064" width="24.109375" style="16" customWidth="1"/>
    <col min="2065" max="2068" width="24" style="16" bestFit="1" customWidth="1"/>
    <col min="2069" max="2069" width="15.33203125" style="16" customWidth="1"/>
    <col min="2070" max="2319" width="8.88671875" style="16"/>
    <col min="2320" max="2320" width="24.109375" style="16" customWidth="1"/>
    <col min="2321" max="2324" width="24" style="16" bestFit="1" customWidth="1"/>
    <col min="2325" max="2325" width="15.33203125" style="16" customWidth="1"/>
    <col min="2326" max="2575" width="8.88671875" style="16"/>
    <col min="2576" max="2576" width="24.109375" style="16" customWidth="1"/>
    <col min="2577" max="2580" width="24" style="16" bestFit="1" customWidth="1"/>
    <col min="2581" max="2581" width="15.33203125" style="16" customWidth="1"/>
    <col min="2582" max="2831" width="8.88671875" style="16"/>
    <col min="2832" max="2832" width="24.109375" style="16" customWidth="1"/>
    <col min="2833" max="2836" width="24" style="16" bestFit="1" customWidth="1"/>
    <col min="2837" max="2837" width="15.33203125" style="16" customWidth="1"/>
    <col min="2838" max="3087" width="8.88671875" style="16"/>
    <col min="3088" max="3088" width="24.109375" style="16" customWidth="1"/>
    <col min="3089" max="3092" width="24" style="16" bestFit="1" customWidth="1"/>
    <col min="3093" max="3093" width="15.33203125" style="16" customWidth="1"/>
    <col min="3094" max="3343" width="8.88671875" style="16"/>
    <col min="3344" max="3344" width="24.109375" style="16" customWidth="1"/>
    <col min="3345" max="3348" width="24" style="16" bestFit="1" customWidth="1"/>
    <col min="3349" max="3349" width="15.33203125" style="16" customWidth="1"/>
    <col min="3350" max="3599" width="8.88671875" style="16"/>
    <col min="3600" max="3600" width="24.109375" style="16" customWidth="1"/>
    <col min="3601" max="3604" width="24" style="16" bestFit="1" customWidth="1"/>
    <col min="3605" max="3605" width="15.33203125" style="16" customWidth="1"/>
    <col min="3606" max="3855" width="8.88671875" style="16"/>
    <col min="3856" max="3856" width="24.109375" style="16" customWidth="1"/>
    <col min="3857" max="3860" width="24" style="16" bestFit="1" customWidth="1"/>
    <col min="3861" max="3861" width="15.33203125" style="16" customWidth="1"/>
    <col min="3862" max="4111" width="8.88671875" style="16"/>
    <col min="4112" max="4112" width="24.109375" style="16" customWidth="1"/>
    <col min="4113" max="4116" width="24" style="16" bestFit="1" customWidth="1"/>
    <col min="4117" max="4117" width="15.33203125" style="16" customWidth="1"/>
    <col min="4118" max="4367" width="8.88671875" style="16"/>
    <col min="4368" max="4368" width="24.109375" style="16" customWidth="1"/>
    <col min="4369" max="4372" width="24" style="16" bestFit="1" customWidth="1"/>
    <col min="4373" max="4373" width="15.33203125" style="16" customWidth="1"/>
    <col min="4374" max="4623" width="8.88671875" style="16"/>
    <col min="4624" max="4624" width="24.109375" style="16" customWidth="1"/>
    <col min="4625" max="4628" width="24" style="16" bestFit="1" customWidth="1"/>
    <col min="4629" max="4629" width="15.33203125" style="16" customWidth="1"/>
    <col min="4630" max="4879" width="8.88671875" style="16"/>
    <col min="4880" max="4880" width="24.109375" style="16" customWidth="1"/>
    <col min="4881" max="4884" width="24" style="16" bestFit="1" customWidth="1"/>
    <col min="4885" max="4885" width="15.33203125" style="16" customWidth="1"/>
    <col min="4886" max="5135" width="8.88671875" style="16"/>
    <col min="5136" max="5136" width="24.109375" style="16" customWidth="1"/>
    <col min="5137" max="5140" width="24" style="16" bestFit="1" customWidth="1"/>
    <col min="5141" max="5141" width="15.33203125" style="16" customWidth="1"/>
    <col min="5142" max="5391" width="8.88671875" style="16"/>
    <col min="5392" max="5392" width="24.109375" style="16" customWidth="1"/>
    <col min="5393" max="5396" width="24" style="16" bestFit="1" customWidth="1"/>
    <col min="5397" max="5397" width="15.33203125" style="16" customWidth="1"/>
    <col min="5398" max="5647" width="8.88671875" style="16"/>
    <col min="5648" max="5648" width="24.109375" style="16" customWidth="1"/>
    <col min="5649" max="5652" width="24" style="16" bestFit="1" customWidth="1"/>
    <col min="5653" max="5653" width="15.33203125" style="16" customWidth="1"/>
    <col min="5654" max="5903" width="8.88671875" style="16"/>
    <col min="5904" max="5904" width="24.109375" style="16" customWidth="1"/>
    <col min="5905" max="5908" width="24" style="16" bestFit="1" customWidth="1"/>
    <col min="5909" max="5909" width="15.33203125" style="16" customWidth="1"/>
    <col min="5910" max="6159" width="8.88671875" style="16"/>
    <col min="6160" max="6160" width="24.109375" style="16" customWidth="1"/>
    <col min="6161" max="6164" width="24" style="16" bestFit="1" customWidth="1"/>
    <col min="6165" max="6165" width="15.33203125" style="16" customWidth="1"/>
    <col min="6166" max="6415" width="8.88671875" style="16"/>
    <col min="6416" max="6416" width="24.109375" style="16" customWidth="1"/>
    <col min="6417" max="6420" width="24" style="16" bestFit="1" customWidth="1"/>
    <col min="6421" max="6421" width="15.33203125" style="16" customWidth="1"/>
    <col min="6422" max="6671" width="8.88671875" style="16"/>
    <col min="6672" max="6672" width="24.109375" style="16" customWidth="1"/>
    <col min="6673" max="6676" width="24" style="16" bestFit="1" customWidth="1"/>
    <col min="6677" max="6677" width="15.33203125" style="16" customWidth="1"/>
    <col min="6678" max="6927" width="8.88671875" style="16"/>
    <col min="6928" max="6928" width="24.109375" style="16" customWidth="1"/>
    <col min="6929" max="6932" width="24" style="16" bestFit="1" customWidth="1"/>
    <col min="6933" max="6933" width="15.33203125" style="16" customWidth="1"/>
    <col min="6934" max="7183" width="8.88671875" style="16"/>
    <col min="7184" max="7184" width="24.109375" style="16" customWidth="1"/>
    <col min="7185" max="7188" width="24" style="16" bestFit="1" customWidth="1"/>
    <col min="7189" max="7189" width="15.33203125" style="16" customWidth="1"/>
    <col min="7190" max="7439" width="8.88671875" style="16"/>
    <col min="7440" max="7440" width="24.109375" style="16" customWidth="1"/>
    <col min="7441" max="7444" width="24" style="16" bestFit="1" customWidth="1"/>
    <col min="7445" max="7445" width="15.33203125" style="16" customWidth="1"/>
    <col min="7446" max="7695" width="8.88671875" style="16"/>
    <col min="7696" max="7696" width="24.109375" style="16" customWidth="1"/>
    <col min="7697" max="7700" width="24" style="16" bestFit="1" customWidth="1"/>
    <col min="7701" max="7701" width="15.33203125" style="16" customWidth="1"/>
    <col min="7702" max="7951" width="8.88671875" style="16"/>
    <col min="7952" max="7952" width="24.109375" style="16" customWidth="1"/>
    <col min="7953" max="7956" width="24" style="16" bestFit="1" customWidth="1"/>
    <col min="7957" max="7957" width="15.33203125" style="16" customWidth="1"/>
    <col min="7958" max="8207" width="8.88671875" style="16"/>
    <col min="8208" max="8208" width="24.109375" style="16" customWidth="1"/>
    <col min="8209" max="8212" width="24" style="16" bestFit="1" customWidth="1"/>
    <col min="8213" max="8213" width="15.33203125" style="16" customWidth="1"/>
    <col min="8214" max="8463" width="8.88671875" style="16"/>
    <col min="8464" max="8464" width="24.109375" style="16" customWidth="1"/>
    <col min="8465" max="8468" width="24" style="16" bestFit="1" customWidth="1"/>
    <col min="8469" max="8469" width="15.33203125" style="16" customWidth="1"/>
    <col min="8470" max="8719" width="8.88671875" style="16"/>
    <col min="8720" max="8720" width="24.109375" style="16" customWidth="1"/>
    <col min="8721" max="8724" width="24" style="16" bestFit="1" customWidth="1"/>
    <col min="8725" max="8725" width="15.33203125" style="16" customWidth="1"/>
    <col min="8726" max="8975" width="8.88671875" style="16"/>
    <col min="8976" max="8976" width="24.109375" style="16" customWidth="1"/>
    <col min="8977" max="8980" width="24" style="16" bestFit="1" customWidth="1"/>
    <col min="8981" max="8981" width="15.33203125" style="16" customWidth="1"/>
    <col min="8982" max="9231" width="8.88671875" style="16"/>
    <col min="9232" max="9232" width="24.109375" style="16" customWidth="1"/>
    <col min="9233" max="9236" width="24" style="16" bestFit="1" customWidth="1"/>
    <col min="9237" max="9237" width="15.33203125" style="16" customWidth="1"/>
    <col min="9238" max="9487" width="8.88671875" style="16"/>
    <col min="9488" max="9488" width="24.109375" style="16" customWidth="1"/>
    <col min="9489" max="9492" width="24" style="16" bestFit="1" customWidth="1"/>
    <col min="9493" max="9493" width="15.33203125" style="16" customWidth="1"/>
    <col min="9494" max="9743" width="8.88671875" style="16"/>
    <col min="9744" max="9744" width="24.109375" style="16" customWidth="1"/>
    <col min="9745" max="9748" width="24" style="16" bestFit="1" customWidth="1"/>
    <col min="9749" max="9749" width="15.33203125" style="16" customWidth="1"/>
    <col min="9750" max="9999" width="8.88671875" style="16"/>
    <col min="10000" max="10000" width="24.109375" style="16" customWidth="1"/>
    <col min="10001" max="10004" width="24" style="16" bestFit="1" customWidth="1"/>
    <col min="10005" max="10005" width="15.33203125" style="16" customWidth="1"/>
    <col min="10006" max="10255" width="8.88671875" style="16"/>
    <col min="10256" max="10256" width="24.109375" style="16" customWidth="1"/>
    <col min="10257" max="10260" width="24" style="16" bestFit="1" customWidth="1"/>
    <col min="10261" max="10261" width="15.33203125" style="16" customWidth="1"/>
    <col min="10262" max="10511" width="8.88671875" style="16"/>
    <col min="10512" max="10512" width="24.109375" style="16" customWidth="1"/>
    <col min="10513" max="10516" width="24" style="16" bestFit="1" customWidth="1"/>
    <col min="10517" max="10517" width="15.33203125" style="16" customWidth="1"/>
    <col min="10518" max="10767" width="8.88671875" style="16"/>
    <col min="10768" max="10768" width="24.109375" style="16" customWidth="1"/>
    <col min="10769" max="10772" width="24" style="16" bestFit="1" customWidth="1"/>
    <col min="10773" max="10773" width="15.33203125" style="16" customWidth="1"/>
    <col min="10774" max="11023" width="8.88671875" style="16"/>
    <col min="11024" max="11024" width="24.109375" style="16" customWidth="1"/>
    <col min="11025" max="11028" width="24" style="16" bestFit="1" customWidth="1"/>
    <col min="11029" max="11029" width="15.33203125" style="16" customWidth="1"/>
    <col min="11030" max="11279" width="8.88671875" style="16"/>
    <col min="11280" max="11280" width="24.109375" style="16" customWidth="1"/>
    <col min="11281" max="11284" width="24" style="16" bestFit="1" customWidth="1"/>
    <col min="11285" max="11285" width="15.33203125" style="16" customWidth="1"/>
    <col min="11286" max="11535" width="8.88671875" style="16"/>
    <col min="11536" max="11536" width="24.109375" style="16" customWidth="1"/>
    <col min="11537" max="11540" width="24" style="16" bestFit="1" customWidth="1"/>
    <col min="11541" max="11541" width="15.33203125" style="16" customWidth="1"/>
    <col min="11542" max="11791" width="8.88671875" style="16"/>
    <col min="11792" max="11792" width="24.109375" style="16" customWidth="1"/>
    <col min="11793" max="11796" width="24" style="16" bestFit="1" customWidth="1"/>
    <col min="11797" max="11797" width="15.33203125" style="16" customWidth="1"/>
    <col min="11798" max="12047" width="8.88671875" style="16"/>
    <col min="12048" max="12048" width="24.109375" style="16" customWidth="1"/>
    <col min="12049" max="12052" width="24" style="16" bestFit="1" customWidth="1"/>
    <col min="12053" max="12053" width="15.33203125" style="16" customWidth="1"/>
    <col min="12054" max="12303" width="8.88671875" style="16"/>
    <col min="12304" max="12304" width="24.109375" style="16" customWidth="1"/>
    <col min="12305" max="12308" width="24" style="16" bestFit="1" customWidth="1"/>
    <col min="12309" max="12309" width="15.33203125" style="16" customWidth="1"/>
    <col min="12310" max="12559" width="8.88671875" style="16"/>
    <col min="12560" max="12560" width="24.109375" style="16" customWidth="1"/>
    <col min="12561" max="12564" width="24" style="16" bestFit="1" customWidth="1"/>
    <col min="12565" max="12565" width="15.33203125" style="16" customWidth="1"/>
    <col min="12566" max="12815" width="8.88671875" style="16"/>
    <col min="12816" max="12816" width="24.109375" style="16" customWidth="1"/>
    <col min="12817" max="12820" width="24" style="16" bestFit="1" customWidth="1"/>
    <col min="12821" max="12821" width="15.33203125" style="16" customWidth="1"/>
    <col min="12822" max="13071" width="8.88671875" style="16"/>
    <col min="13072" max="13072" width="24.109375" style="16" customWidth="1"/>
    <col min="13073" max="13076" width="24" style="16" bestFit="1" customWidth="1"/>
    <col min="13077" max="13077" width="15.33203125" style="16" customWidth="1"/>
    <col min="13078" max="13327" width="8.88671875" style="16"/>
    <col min="13328" max="13328" width="24.109375" style="16" customWidth="1"/>
    <col min="13329" max="13332" width="24" style="16" bestFit="1" customWidth="1"/>
    <col min="13333" max="13333" width="15.33203125" style="16" customWidth="1"/>
    <col min="13334" max="13583" width="8.88671875" style="16"/>
    <col min="13584" max="13584" width="24.109375" style="16" customWidth="1"/>
    <col min="13585" max="13588" width="24" style="16" bestFit="1" customWidth="1"/>
    <col min="13589" max="13589" width="15.33203125" style="16" customWidth="1"/>
    <col min="13590" max="13839" width="8.88671875" style="16"/>
    <col min="13840" max="13840" width="24.109375" style="16" customWidth="1"/>
    <col min="13841" max="13844" width="24" style="16" bestFit="1" customWidth="1"/>
    <col min="13845" max="13845" width="15.33203125" style="16" customWidth="1"/>
    <col min="13846" max="14095" width="8.88671875" style="16"/>
    <col min="14096" max="14096" width="24.109375" style="16" customWidth="1"/>
    <col min="14097" max="14100" width="24" style="16" bestFit="1" customWidth="1"/>
    <col min="14101" max="14101" width="15.33203125" style="16" customWidth="1"/>
    <col min="14102" max="14351" width="8.88671875" style="16"/>
    <col min="14352" max="14352" width="24.109375" style="16" customWidth="1"/>
    <col min="14353" max="14356" width="24" style="16" bestFit="1" customWidth="1"/>
    <col min="14357" max="14357" width="15.33203125" style="16" customWidth="1"/>
    <col min="14358" max="14607" width="8.88671875" style="16"/>
    <col min="14608" max="14608" width="24.109375" style="16" customWidth="1"/>
    <col min="14609" max="14612" width="24" style="16" bestFit="1" customWidth="1"/>
    <col min="14613" max="14613" width="15.33203125" style="16" customWidth="1"/>
    <col min="14614" max="14863" width="8.88671875" style="16"/>
    <col min="14864" max="14864" width="24.109375" style="16" customWidth="1"/>
    <col min="14865" max="14868" width="24" style="16" bestFit="1" customWidth="1"/>
    <col min="14869" max="14869" width="15.33203125" style="16" customWidth="1"/>
    <col min="14870" max="15119" width="8.88671875" style="16"/>
    <col min="15120" max="15120" width="24.109375" style="16" customWidth="1"/>
    <col min="15121" max="15124" width="24" style="16" bestFit="1" customWidth="1"/>
    <col min="15125" max="15125" width="15.33203125" style="16" customWidth="1"/>
    <col min="15126" max="15375" width="8.88671875" style="16"/>
    <col min="15376" max="15376" width="24.109375" style="16" customWidth="1"/>
    <col min="15377" max="15380" width="24" style="16" bestFit="1" customWidth="1"/>
    <col min="15381" max="15381" width="15.33203125" style="16" customWidth="1"/>
    <col min="15382" max="15631" width="8.88671875" style="16"/>
    <col min="15632" max="15632" width="24.109375" style="16" customWidth="1"/>
    <col min="15633" max="15636" width="24" style="16" bestFit="1" customWidth="1"/>
    <col min="15637" max="15637" width="15.33203125" style="16" customWidth="1"/>
    <col min="15638" max="15887" width="8.88671875" style="16"/>
    <col min="15888" max="15888" width="24.109375" style="16" customWidth="1"/>
    <col min="15889" max="15892" width="24" style="16" bestFit="1" customWidth="1"/>
    <col min="15893" max="15893" width="15.33203125" style="16" customWidth="1"/>
    <col min="15894" max="16143" width="8.88671875" style="16"/>
    <col min="16144" max="16144" width="24.109375" style="16" customWidth="1"/>
    <col min="16145" max="16148" width="24" style="16" bestFit="1" customWidth="1"/>
    <col min="16149" max="16149" width="15.33203125" style="16" customWidth="1"/>
    <col min="16150" max="16384" width="8.88671875" style="16"/>
  </cols>
  <sheetData>
    <row r="1" spans="1:21" x14ac:dyDescent="0.25">
      <c r="A1" s="15"/>
      <c r="B1" s="16" t="s">
        <v>10</v>
      </c>
      <c r="C1" s="16" t="s">
        <v>11</v>
      </c>
      <c r="D1" s="16" t="s">
        <v>12</v>
      </c>
      <c r="E1" s="16" t="s">
        <v>13</v>
      </c>
    </row>
    <row r="2" spans="1:21" x14ac:dyDescent="0.25">
      <c r="A2" s="15" t="s">
        <v>14</v>
      </c>
      <c r="B2" s="15" t="s">
        <v>15</v>
      </c>
      <c r="C2" s="17" t="s">
        <v>62</v>
      </c>
      <c r="D2" s="17" t="s">
        <v>63</v>
      </c>
      <c r="E2" s="17" t="s">
        <v>64</v>
      </c>
      <c r="J2" s="18" t="s">
        <v>16</v>
      </c>
      <c r="K2" s="19" t="s">
        <v>66</v>
      </c>
      <c r="L2" s="18" t="s">
        <v>17</v>
      </c>
      <c r="O2" s="18" t="s">
        <v>18</v>
      </c>
      <c r="P2" s="18" t="s">
        <v>19</v>
      </c>
      <c r="Q2" s="19" t="s">
        <v>66</v>
      </c>
      <c r="R2" s="18" t="s">
        <v>20</v>
      </c>
      <c r="S2" s="18" t="s">
        <v>21</v>
      </c>
    </row>
    <row r="3" spans="1:21" x14ac:dyDescent="0.25">
      <c r="A3" s="18" t="s">
        <v>23</v>
      </c>
      <c r="B3" s="20">
        <v>237</v>
      </c>
      <c r="C3" s="21">
        <v>210</v>
      </c>
      <c r="D3" s="22">
        <v>241</v>
      </c>
      <c r="E3" s="23">
        <v>198</v>
      </c>
      <c r="H3" s="18" t="s">
        <v>22</v>
      </c>
      <c r="I3" s="18" t="s">
        <v>23</v>
      </c>
      <c r="J3" s="20">
        <f>B3</f>
        <v>237</v>
      </c>
      <c r="K3" s="22">
        <f>D3</f>
        <v>241</v>
      </c>
      <c r="L3" s="16">
        <f>AVERAGE(J3:K11)</f>
        <v>237.19444444444446</v>
      </c>
      <c r="O3" s="18" t="s">
        <v>22</v>
      </c>
      <c r="P3" s="16">
        <f>AVERAGE(J3:J11)</f>
        <v>240.55555555555554</v>
      </c>
      <c r="Q3" s="16">
        <f>AVERAGE(K3:K11)</f>
        <v>233.83333333333334</v>
      </c>
      <c r="R3" s="16">
        <f>AVERAGE(P3:Q3)</f>
        <v>237.19444444444446</v>
      </c>
      <c r="S3" s="24">
        <f>R3-R5</f>
        <v>17.972222222222229</v>
      </c>
    </row>
    <row r="4" spans="1:21" x14ac:dyDescent="0.25">
      <c r="A4" s="18" t="s">
        <v>24</v>
      </c>
      <c r="B4" s="20">
        <v>235</v>
      </c>
      <c r="C4" s="21">
        <v>207</v>
      </c>
      <c r="D4" s="22">
        <v>236</v>
      </c>
      <c r="E4" s="23">
        <v>201</v>
      </c>
      <c r="I4" s="18" t="s">
        <v>24</v>
      </c>
      <c r="J4" s="20">
        <f t="shared" ref="J4:J11" si="0">B4</f>
        <v>235</v>
      </c>
      <c r="K4" s="22">
        <f t="shared" ref="K4:K11" si="1">D4</f>
        <v>236</v>
      </c>
      <c r="O4" s="19" t="s">
        <v>65</v>
      </c>
      <c r="P4" s="16">
        <f>AVERAGE(J12:J20)</f>
        <v>217.05555555555554</v>
      </c>
      <c r="Q4" s="16">
        <f>AVERAGE(K12:K20)</f>
        <v>185.44444444444446</v>
      </c>
      <c r="R4" s="16">
        <f>AVERAGE(P4:Q4)</f>
        <v>201.25</v>
      </c>
      <c r="S4" s="24">
        <f>R4-R5</f>
        <v>-17.972222222222229</v>
      </c>
    </row>
    <row r="5" spans="1:21" x14ac:dyDescent="0.25">
      <c r="A5" s="18" t="s">
        <v>25</v>
      </c>
      <c r="B5" s="20">
        <v>230</v>
      </c>
      <c r="C5" s="21">
        <v>202</v>
      </c>
      <c r="D5" s="22">
        <v>238</v>
      </c>
      <c r="E5" s="23">
        <v>208</v>
      </c>
      <c r="I5" s="18" t="s">
        <v>25</v>
      </c>
      <c r="J5" s="20">
        <f t="shared" si="0"/>
        <v>230</v>
      </c>
      <c r="K5" s="22">
        <f t="shared" si="1"/>
        <v>238</v>
      </c>
      <c r="O5" s="19" t="s">
        <v>26</v>
      </c>
      <c r="P5" s="16">
        <f>AVERAGE(P3:P4)</f>
        <v>228.80555555555554</v>
      </c>
      <c r="Q5" s="16">
        <f>AVERAGE(Q3:Q4)</f>
        <v>209.63888888888891</v>
      </c>
      <c r="R5" s="16">
        <f>AVERAGE(P3:Q4)</f>
        <v>219.22222222222223</v>
      </c>
    </row>
    <row r="6" spans="1:21" x14ac:dyDescent="0.25">
      <c r="A6" s="18" t="s">
        <v>27</v>
      </c>
      <c r="B6" s="20">
        <v>240</v>
      </c>
      <c r="C6" s="21">
        <v>235.5</v>
      </c>
      <c r="D6" s="22">
        <v>253.5</v>
      </c>
      <c r="E6" s="23">
        <v>194.5</v>
      </c>
      <c r="I6" s="18" t="s">
        <v>27</v>
      </c>
      <c r="J6" s="20">
        <f t="shared" si="0"/>
        <v>240</v>
      </c>
      <c r="K6" s="22">
        <f t="shared" si="1"/>
        <v>253.5</v>
      </c>
      <c r="O6" s="19" t="s">
        <v>28</v>
      </c>
      <c r="P6" s="24">
        <f>P5-R5</f>
        <v>9.5833333333333144</v>
      </c>
      <c r="Q6" s="24">
        <f>Q5-R5</f>
        <v>-9.5833333333333144</v>
      </c>
    </row>
    <row r="7" spans="1:21" x14ac:dyDescent="0.25">
      <c r="A7" s="18" t="s">
        <v>29</v>
      </c>
      <c r="B7" s="20">
        <v>258</v>
      </c>
      <c r="C7" s="21">
        <v>225</v>
      </c>
      <c r="D7" s="22">
        <v>246.5</v>
      </c>
      <c r="E7" s="23">
        <v>207</v>
      </c>
      <c r="I7" s="18" t="s">
        <v>29</v>
      </c>
      <c r="J7" s="20">
        <f t="shared" si="0"/>
        <v>258</v>
      </c>
      <c r="K7" s="22">
        <f t="shared" si="1"/>
        <v>246.5</v>
      </c>
    </row>
    <row r="8" spans="1:21" x14ac:dyDescent="0.25">
      <c r="A8" s="18" t="s">
        <v>30</v>
      </c>
      <c r="B8" s="20">
        <v>258</v>
      </c>
      <c r="C8" s="21">
        <v>235</v>
      </c>
      <c r="D8" s="22">
        <v>245.5</v>
      </c>
      <c r="E8" s="23">
        <v>206.5</v>
      </c>
      <c r="I8" s="18" t="s">
        <v>30</v>
      </c>
      <c r="J8" s="20">
        <f t="shared" si="0"/>
        <v>258</v>
      </c>
      <c r="K8" s="22">
        <f t="shared" si="1"/>
        <v>245.5</v>
      </c>
      <c r="O8" s="18" t="s">
        <v>31</v>
      </c>
      <c r="P8" s="24">
        <f>P3-S3-P6-R5</f>
        <v>-6.2222222222222285</v>
      </c>
      <c r="Q8" s="24">
        <f>Q3-S3-Q6-R5</f>
        <v>6.2222222222222001</v>
      </c>
    </row>
    <row r="9" spans="1:21" x14ac:dyDescent="0.25">
      <c r="A9" s="18" t="s">
        <v>32</v>
      </c>
      <c r="B9" s="20">
        <v>232</v>
      </c>
      <c r="C9" s="21">
        <v>219</v>
      </c>
      <c r="D9" s="22">
        <v>224</v>
      </c>
      <c r="E9" s="23">
        <v>151</v>
      </c>
      <c r="I9" s="18" t="s">
        <v>32</v>
      </c>
      <c r="J9" s="20">
        <f t="shared" si="0"/>
        <v>232</v>
      </c>
      <c r="K9" s="22">
        <f t="shared" si="1"/>
        <v>224</v>
      </c>
      <c r="P9" s="24">
        <f>P4-S4-P6-R5</f>
        <v>6.2222222222222285</v>
      </c>
      <c r="Q9" s="24">
        <f>Q4-S4-Q6-R5</f>
        <v>-6.2222222222222285</v>
      </c>
    </row>
    <row r="10" spans="1:21" x14ac:dyDescent="0.25">
      <c r="A10" s="18" t="s">
        <v>33</v>
      </c>
      <c r="B10" s="20">
        <v>233</v>
      </c>
      <c r="C10" s="21">
        <v>211</v>
      </c>
      <c r="D10" s="22">
        <v>220</v>
      </c>
      <c r="E10" s="23">
        <v>152</v>
      </c>
      <c r="I10" s="18" t="s">
        <v>33</v>
      </c>
      <c r="J10" s="20">
        <f t="shared" si="0"/>
        <v>233</v>
      </c>
      <c r="K10" s="22">
        <f t="shared" si="1"/>
        <v>220</v>
      </c>
    </row>
    <row r="11" spans="1:21" x14ac:dyDescent="0.25">
      <c r="A11" s="18" t="s">
        <v>34</v>
      </c>
      <c r="B11" s="20">
        <v>242</v>
      </c>
      <c r="C11" s="21">
        <v>209</v>
      </c>
      <c r="D11" s="22">
        <v>200</v>
      </c>
      <c r="E11" s="23">
        <v>151</v>
      </c>
      <c r="I11" s="18" t="s">
        <v>34</v>
      </c>
      <c r="J11" s="20">
        <f t="shared" si="0"/>
        <v>242</v>
      </c>
      <c r="K11" s="22">
        <f t="shared" si="1"/>
        <v>200</v>
      </c>
      <c r="O11" s="18"/>
      <c r="P11" s="18"/>
    </row>
    <row r="12" spans="1:21" x14ac:dyDescent="0.25">
      <c r="H12" s="19" t="s">
        <v>65</v>
      </c>
      <c r="I12" s="18" t="s">
        <v>23</v>
      </c>
      <c r="J12" s="21">
        <f>C3</f>
        <v>210</v>
      </c>
      <c r="K12" s="23">
        <f>E3</f>
        <v>198</v>
      </c>
      <c r="L12" s="16">
        <f>AVERAGE(I12:K20)</f>
        <v>201.25</v>
      </c>
      <c r="O12" s="18" t="s">
        <v>35</v>
      </c>
      <c r="P12" s="16">
        <v>2</v>
      </c>
    </row>
    <row r="13" spans="1:21" x14ac:dyDescent="0.25">
      <c r="I13" s="18" t="s">
        <v>24</v>
      </c>
      <c r="J13" s="21">
        <f t="shared" ref="J13:J20" si="2">C4</f>
        <v>207</v>
      </c>
      <c r="K13" s="23">
        <f t="shared" ref="K13:K20" si="3">E4</f>
        <v>201</v>
      </c>
      <c r="O13" s="18" t="s">
        <v>36</v>
      </c>
      <c r="P13" s="16">
        <v>2</v>
      </c>
    </row>
    <row r="14" spans="1:21" x14ac:dyDescent="0.25">
      <c r="I14" s="18" t="s">
        <v>25</v>
      </c>
      <c r="J14" s="21">
        <f t="shared" si="2"/>
        <v>202</v>
      </c>
      <c r="K14" s="23">
        <f t="shared" si="3"/>
        <v>208</v>
      </c>
      <c r="O14" s="18" t="s">
        <v>37</v>
      </c>
      <c r="P14" s="16">
        <v>9</v>
      </c>
    </row>
    <row r="15" spans="1:21" ht="16.2" thickBot="1" x14ac:dyDescent="0.3">
      <c r="I15" s="18" t="s">
        <v>27</v>
      </c>
      <c r="J15" s="21">
        <f t="shared" si="2"/>
        <v>235.5</v>
      </c>
      <c r="K15" s="23">
        <f t="shared" si="3"/>
        <v>194.5</v>
      </c>
    </row>
    <row r="16" spans="1:21" ht="49.8" thickBot="1" x14ac:dyDescent="0.3">
      <c r="I16" s="18" t="s">
        <v>29</v>
      </c>
      <c r="J16" s="21">
        <f t="shared" si="2"/>
        <v>225</v>
      </c>
      <c r="K16" s="23">
        <f t="shared" si="3"/>
        <v>207</v>
      </c>
      <c r="O16" s="25" t="s">
        <v>38</v>
      </c>
      <c r="P16" s="25" t="s">
        <v>39</v>
      </c>
      <c r="Q16" s="25" t="s">
        <v>40</v>
      </c>
      <c r="R16" s="25" t="s">
        <v>41</v>
      </c>
      <c r="S16" s="26" t="s">
        <v>42</v>
      </c>
      <c r="T16" s="25" t="s">
        <v>43</v>
      </c>
      <c r="U16" s="25" t="s">
        <v>44</v>
      </c>
    </row>
    <row r="17" spans="9:21" ht="25.8" thickTop="1" thickBot="1" x14ac:dyDescent="0.3">
      <c r="I17" s="18" t="s">
        <v>30</v>
      </c>
      <c r="J17" s="21">
        <f t="shared" si="2"/>
        <v>235</v>
      </c>
      <c r="K17" s="23">
        <f t="shared" si="3"/>
        <v>206.5</v>
      </c>
      <c r="O17" s="27" t="s">
        <v>45</v>
      </c>
      <c r="P17" s="27">
        <f>1</f>
        <v>1</v>
      </c>
      <c r="Q17" s="27">
        <f>SUMSQ(S3:S4)*P13*P14</f>
        <v>11628.027777777786</v>
      </c>
      <c r="R17" s="27">
        <f>Q17/P17</f>
        <v>11628.027777777786</v>
      </c>
      <c r="S17" s="18" t="s">
        <v>46</v>
      </c>
      <c r="T17" s="27">
        <f>R17/R20</f>
        <v>38.42520624648597</v>
      </c>
      <c r="U17" s="27">
        <f>FDIST(T17,P17,P20)</f>
        <v>6.1121208812854486E-7</v>
      </c>
    </row>
    <row r="18" spans="9:21" ht="25.8" thickTop="1" thickBot="1" x14ac:dyDescent="0.3">
      <c r="I18" s="18" t="s">
        <v>32</v>
      </c>
      <c r="J18" s="21">
        <f t="shared" si="2"/>
        <v>219</v>
      </c>
      <c r="K18" s="23">
        <f t="shared" si="3"/>
        <v>151</v>
      </c>
      <c r="O18" s="28" t="s">
        <v>47</v>
      </c>
      <c r="P18" s="28">
        <v>1</v>
      </c>
      <c r="Q18" s="28">
        <f>SUMSQ(P6:Q6)*P12*P14</f>
        <v>3306.2499999999868</v>
      </c>
      <c r="R18" s="27">
        <f>Q18/P18</f>
        <v>3306.2499999999868</v>
      </c>
      <c r="S18" s="18" t="s">
        <v>48</v>
      </c>
      <c r="T18" s="28">
        <f>R18/R20</f>
        <v>10.925613576124668</v>
      </c>
      <c r="U18" s="28">
        <f>FDIST(T18,P18,P20)</f>
        <v>2.3455383973489765E-3</v>
      </c>
    </row>
    <row r="19" spans="9:21" ht="25.8" thickTop="1" thickBot="1" x14ac:dyDescent="0.3">
      <c r="I19" s="18" t="s">
        <v>33</v>
      </c>
      <c r="J19" s="21">
        <f t="shared" si="2"/>
        <v>211</v>
      </c>
      <c r="K19" s="23">
        <f t="shared" si="3"/>
        <v>152</v>
      </c>
      <c r="O19" s="29" t="s">
        <v>49</v>
      </c>
      <c r="P19" s="29">
        <v>1</v>
      </c>
      <c r="Q19" s="29">
        <f>SUMSQ(P8:Q9)*P14</f>
        <v>1393.7777777777776</v>
      </c>
      <c r="R19" s="27">
        <f>Q19/P19</f>
        <v>1393.7777777777776</v>
      </c>
      <c r="S19" s="18" t="s">
        <v>50</v>
      </c>
      <c r="T19" s="29">
        <f>R19/R20</f>
        <v>4.6057852282766936</v>
      </c>
      <c r="U19" s="29">
        <f>FDIST(T19,P19,P20)</f>
        <v>3.9549587884279189E-2</v>
      </c>
    </row>
    <row r="20" spans="9:21" ht="25.8" thickTop="1" thickBot="1" x14ac:dyDescent="0.3">
      <c r="I20" s="18" t="s">
        <v>34</v>
      </c>
      <c r="J20" s="21">
        <f t="shared" si="2"/>
        <v>209</v>
      </c>
      <c r="K20" s="23">
        <f t="shared" si="3"/>
        <v>151</v>
      </c>
      <c r="O20" s="28" t="s">
        <v>51</v>
      </c>
      <c r="P20" s="28">
        <v>32</v>
      </c>
      <c r="Q20" s="28">
        <f>Q21-SUM(Q17:Q19)</f>
        <v>9683.666666666697</v>
      </c>
      <c r="R20" s="27">
        <f>Q20/P20</f>
        <v>302.61458333333428</v>
      </c>
      <c r="S20" s="18" t="s">
        <v>52</v>
      </c>
      <c r="T20" s="30"/>
      <c r="U20" s="30"/>
    </row>
    <row r="21" spans="9:21" ht="25.2" thickBot="1" x14ac:dyDescent="0.3">
      <c r="I21" s="18" t="s">
        <v>53</v>
      </c>
      <c r="J21" s="16">
        <f>AVERAGE(J3:J20)</f>
        <v>228.80555555555554</v>
      </c>
      <c r="K21" s="16">
        <f>AVERAGE(K3:K20)</f>
        <v>209.63888888888889</v>
      </c>
      <c r="L21" s="16">
        <f>AVERAGE(J3:K20)</f>
        <v>219.22222222222223</v>
      </c>
      <c r="O21" s="29" t="s">
        <v>54</v>
      </c>
      <c r="P21" s="29">
        <v>35</v>
      </c>
      <c r="Q21" s="29">
        <f>SUMSQ(J3:K20)-P12*P13*P14*L21^2</f>
        <v>26011.722222222248</v>
      </c>
      <c r="R21" s="31"/>
      <c r="T21" s="31"/>
      <c r="U21" s="31"/>
    </row>
    <row r="23" spans="9:21" x14ac:dyDescent="0.25">
      <c r="O23" s="24"/>
      <c r="P23" s="32" t="s">
        <v>55</v>
      </c>
      <c r="Q23" s="32" t="s">
        <v>56</v>
      </c>
    </row>
    <row r="24" spans="9:21" x14ac:dyDescent="0.25">
      <c r="O24" s="32" t="s">
        <v>57</v>
      </c>
      <c r="P24" s="24">
        <f>R20</f>
        <v>302.61458333333428</v>
      </c>
      <c r="Q24" s="24">
        <f>P24/P28</f>
        <v>0.24806239059587071</v>
      </c>
    </row>
    <row r="25" spans="9:21" x14ac:dyDescent="0.25">
      <c r="O25" s="33" t="s">
        <v>58</v>
      </c>
      <c r="P25" s="24">
        <f>(R17-R20)/P13/P14</f>
        <v>629.18962191358071</v>
      </c>
      <c r="Q25" s="24">
        <f>P25/P28</f>
        <v>0.51576589611371249</v>
      </c>
    </row>
    <row r="26" spans="9:21" x14ac:dyDescent="0.25">
      <c r="O26" s="33" t="s">
        <v>59</v>
      </c>
      <c r="P26" s="24">
        <f>(R18-R20)/P12/P14</f>
        <v>166.86863425925847</v>
      </c>
      <c r="Q26" s="24">
        <f>P26/P28</f>
        <v>0.13678730176801746</v>
      </c>
    </row>
    <row r="27" spans="9:21" x14ac:dyDescent="0.25">
      <c r="O27" s="33" t="s">
        <v>60</v>
      </c>
      <c r="P27" s="24">
        <f>(R19-R20)/P14</f>
        <v>121.24035493827149</v>
      </c>
      <c r="Q27" s="24">
        <f>P27/P28</f>
        <v>9.9384411522399338E-2</v>
      </c>
    </row>
    <row r="28" spans="9:21" x14ac:dyDescent="0.25">
      <c r="O28" s="33" t="s">
        <v>61</v>
      </c>
      <c r="P28" s="24">
        <f>SUM(P24:P27)</f>
        <v>1219.913194444445</v>
      </c>
      <c r="Q28" s="24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Matrix</vt:lpstr>
      <vt:lpstr>L9(3^4)</vt:lpstr>
      <vt:lpstr>WheatGenetics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2014-11-29T08:25:35Z</dcterms:modified>
</cp:coreProperties>
</file>