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6" windowWidth="19200" windowHeight="11640" tabRatio="558" activeTab="2"/>
  </bookViews>
  <sheets>
    <sheet name="ANOVA-RBD-QQplot" sheetId="10" r:id="rId1"/>
    <sheet name="A2xB2xR3" sheetId="11" r:id="rId2"/>
    <sheet name="A2xB4xR3" sheetId="12" r:id="rId3"/>
  </sheets>
  <calcPr calcId="145621"/>
</workbook>
</file>

<file path=xl/calcChain.xml><?xml version="1.0" encoding="utf-8"?>
<calcChain xmlns="http://schemas.openxmlformats.org/spreadsheetml/2006/main">
  <c r="A5" i="11" l="1"/>
  <c r="C8" i="11"/>
  <c r="B25" i="12"/>
  <c r="B24" i="12"/>
  <c r="B23" i="12"/>
  <c r="B22" i="12"/>
  <c r="B26" i="12" s="1"/>
  <c r="C14" i="12"/>
  <c r="E13" i="12"/>
  <c r="D13" i="12"/>
  <c r="F13" i="12" s="1"/>
  <c r="C13" i="12"/>
  <c r="B13" i="12"/>
  <c r="E12" i="12"/>
  <c r="D12" i="12"/>
  <c r="C12" i="12"/>
  <c r="B12" i="12"/>
  <c r="B14" i="12" s="1"/>
  <c r="N7" i="12"/>
  <c r="M7" i="12"/>
  <c r="L7" i="12"/>
  <c r="J7" i="12"/>
  <c r="O7" i="12" s="1"/>
  <c r="I7" i="12"/>
  <c r="I9" i="12" s="1"/>
  <c r="N9" i="12" s="1"/>
  <c r="H7" i="12"/>
  <c r="H9" i="12" s="1"/>
  <c r="M9" i="12" s="1"/>
  <c r="G7" i="12"/>
  <c r="G9" i="12" s="1"/>
  <c r="L9" i="12" s="1"/>
  <c r="N4" i="12"/>
  <c r="M4" i="12"/>
  <c r="L4" i="12"/>
  <c r="J4" i="12"/>
  <c r="I4" i="12"/>
  <c r="I6" i="12" s="1"/>
  <c r="N6" i="12" s="1"/>
  <c r="H4" i="12"/>
  <c r="H6" i="12" s="1"/>
  <c r="M6" i="12" s="1"/>
  <c r="G4" i="12"/>
  <c r="G6" i="12" s="1"/>
  <c r="L6" i="12" s="1"/>
  <c r="B20" i="11"/>
  <c r="B19" i="11"/>
  <c r="G6" i="11"/>
  <c r="F6" i="11"/>
  <c r="E6" i="11"/>
  <c r="D6" i="11"/>
  <c r="J5" i="11"/>
  <c r="I5" i="11"/>
  <c r="G5" i="11"/>
  <c r="F5" i="11"/>
  <c r="C5" i="11"/>
  <c r="B5" i="11"/>
  <c r="C10" i="11"/>
  <c r="J4" i="11"/>
  <c r="B22" i="11" s="1"/>
  <c r="I4" i="11"/>
  <c r="B21" i="11" s="1"/>
  <c r="H19" i="11" s="1" a="1"/>
  <c r="J3" i="11"/>
  <c r="E5" i="11" s="1"/>
  <c r="I3" i="11"/>
  <c r="K3" i="11" s="1"/>
  <c r="O4" i="12" l="1"/>
  <c r="J6" i="12"/>
  <c r="O6" i="12" s="1"/>
  <c r="J5" i="12"/>
  <c r="O5" i="12" s="1"/>
  <c r="J9" i="12"/>
  <c r="O9" i="12" s="1"/>
  <c r="J8" i="12"/>
  <c r="O8" i="12" s="1"/>
  <c r="F12" i="12"/>
  <c r="D14" i="12"/>
  <c r="E14" i="12"/>
  <c r="F14" i="12"/>
  <c r="G5" i="12"/>
  <c r="L5" i="12" s="1"/>
  <c r="G8" i="12"/>
  <c r="L8" i="12" s="1"/>
  <c r="H5" i="12"/>
  <c r="M5" i="12" s="1"/>
  <c r="H8" i="12"/>
  <c r="M8" i="12" s="1"/>
  <c r="I5" i="12"/>
  <c r="N5" i="12" s="1"/>
  <c r="I8" i="12"/>
  <c r="N8" i="12" s="1"/>
  <c r="J21" i="11"/>
  <c r="J19" i="11"/>
  <c r="I21" i="11"/>
  <c r="I19" i="11"/>
  <c r="H21" i="11"/>
  <c r="H19" i="11"/>
  <c r="K22" i="11"/>
  <c r="K20" i="11"/>
  <c r="J22" i="11"/>
  <c r="J20" i="11"/>
  <c r="I22" i="11"/>
  <c r="I20" i="11"/>
  <c r="H22" i="11"/>
  <c r="H20" i="11"/>
  <c r="K21" i="11"/>
  <c r="K19" i="11"/>
  <c r="K5" i="11"/>
  <c r="K4" i="11"/>
  <c r="D5" i="11"/>
  <c r="B6" i="11"/>
  <c r="C6" i="11"/>
  <c r="C26" i="12" l="1"/>
  <c r="G14" i="12"/>
  <c r="H14" i="12" s="1"/>
  <c r="I14" i="12" s="1"/>
  <c r="F15" i="12"/>
  <c r="G15" i="12" s="1"/>
  <c r="H15" i="12" s="1"/>
  <c r="I15" i="12" s="1"/>
  <c r="E15" i="12"/>
  <c r="E16" i="12" s="1"/>
  <c r="C15" i="12"/>
  <c r="C16" i="12" s="1"/>
  <c r="B15" i="12"/>
  <c r="D15" i="12"/>
  <c r="D16" i="12" s="1"/>
  <c r="G12" i="12"/>
  <c r="G13" i="12"/>
  <c r="C9" i="11"/>
  <c r="D9" i="11" s="1"/>
  <c r="K6" i="11"/>
  <c r="L6" i="11" s="1"/>
  <c r="L5" i="11"/>
  <c r="J6" i="11" s="1"/>
  <c r="J7" i="11" s="1"/>
  <c r="I6" i="11"/>
  <c r="I7" i="11" s="1"/>
  <c r="C14" i="11" s="1"/>
  <c r="D14" i="11" s="1"/>
  <c r="L3" i="11"/>
  <c r="C22" i="12" l="1"/>
  <c r="D22" i="12" s="1"/>
  <c r="B18" i="12"/>
  <c r="H12" i="12"/>
  <c r="B16" i="12"/>
  <c r="C23" i="12"/>
  <c r="D23" i="12" s="1"/>
  <c r="H13" i="12"/>
  <c r="B19" i="12"/>
  <c r="O3" i="11"/>
  <c r="M3" i="11"/>
  <c r="P3" i="11" s="1"/>
  <c r="G14" i="11"/>
  <c r="E14" i="11"/>
  <c r="L4" i="11"/>
  <c r="C18" i="12" l="1"/>
  <c r="I12" i="12"/>
  <c r="I13" i="12"/>
  <c r="C19" i="12"/>
  <c r="O4" i="11"/>
  <c r="M4" i="11"/>
  <c r="P4" i="11" s="1"/>
  <c r="C15" i="11"/>
  <c r="D15" i="11" s="1"/>
  <c r="C13" i="11"/>
  <c r="J13" i="12" l="1"/>
  <c r="E19" i="12" s="1"/>
  <c r="D19" i="12"/>
  <c r="D18" i="12"/>
  <c r="J12" i="12"/>
  <c r="E18" i="12" s="1"/>
  <c r="D13" i="11"/>
  <c r="C16" i="11"/>
  <c r="G15" i="11"/>
  <c r="E15" i="11"/>
  <c r="C24" i="12" l="1"/>
  <c r="G13" i="11"/>
  <c r="E13" i="11"/>
  <c r="D24" i="12" l="1"/>
  <c r="C25" i="12"/>
  <c r="D25" i="12" s="1"/>
  <c r="H25" i="12" l="1"/>
  <c r="H22" i="12"/>
  <c r="H23" i="12"/>
  <c r="E23" i="12"/>
  <c r="F23" i="12" s="1"/>
  <c r="E22" i="12"/>
  <c r="F22" i="12" s="1"/>
  <c r="H24" i="12"/>
  <c r="E24" i="12"/>
  <c r="F24" i="12" s="1"/>
  <c r="H26" i="12" l="1"/>
  <c r="J24" i="12" s="1"/>
  <c r="J22" i="12"/>
  <c r="J25" i="12"/>
  <c r="J23" i="12" l="1"/>
  <c r="R3" i="10" l="1"/>
  <c r="B36" i="10"/>
  <c r="B35" i="10"/>
  <c r="E30" i="10"/>
  <c r="F30" i="10" s="1"/>
  <c r="E29" i="10"/>
  <c r="F29" i="10" s="1"/>
  <c r="D31" i="10"/>
  <c r="D30" i="10"/>
  <c r="D29" i="10"/>
  <c r="C33" i="10"/>
  <c r="C32" i="10"/>
  <c r="C31" i="10"/>
  <c r="C30" i="10"/>
  <c r="C29" i="10"/>
  <c r="J4" i="10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3" i="10"/>
  <c r="H4" i="10"/>
  <c r="H5" i="10"/>
  <c r="H6" i="10"/>
  <c r="H7" i="10"/>
  <c r="I7" i="10"/>
  <c r="H8" i="10"/>
  <c r="H9" i="10"/>
  <c r="H10" i="10"/>
  <c r="I10" i="10"/>
  <c r="H11" i="10"/>
  <c r="I11" i="10"/>
  <c r="H12" i="10"/>
  <c r="H13" i="10"/>
  <c r="H14" i="10"/>
  <c r="H15" i="10"/>
  <c r="I15" i="10"/>
  <c r="H16" i="10"/>
  <c r="H17" i="10"/>
  <c r="H18" i="10"/>
  <c r="I18" i="10"/>
  <c r="H19" i="10"/>
  <c r="I19" i="10"/>
  <c r="H20" i="10"/>
  <c r="H21" i="10"/>
  <c r="H22" i="10"/>
  <c r="H23" i="10"/>
  <c r="H24" i="10"/>
  <c r="H25" i="10"/>
  <c r="H26" i="10"/>
  <c r="I26" i="10"/>
  <c r="I3" i="10"/>
  <c r="H3" i="10"/>
  <c r="F12" i="10"/>
  <c r="I12" i="10" s="1"/>
  <c r="F15" i="10"/>
  <c r="F23" i="10" s="1"/>
  <c r="I23" i="10" s="1"/>
  <c r="F16" i="10"/>
  <c r="I16" i="10" s="1"/>
  <c r="F17" i="10"/>
  <c r="F25" i="10" s="1"/>
  <c r="I25" i="10" s="1"/>
  <c r="F18" i="10"/>
  <c r="F26" i="10" s="1"/>
  <c r="F19" i="10"/>
  <c r="F20" i="10"/>
  <c r="I20" i="10" s="1"/>
  <c r="F11" i="10"/>
  <c r="F10" i="10"/>
  <c r="F4" i="10"/>
  <c r="I4" i="10" s="1"/>
  <c r="F5" i="10"/>
  <c r="F13" i="10" s="1"/>
  <c r="F6" i="10"/>
  <c r="F14" i="10" s="1"/>
  <c r="F7" i="10"/>
  <c r="F8" i="10"/>
  <c r="I8" i="10" s="1"/>
  <c r="F9" i="10"/>
  <c r="I9" i="10" s="1"/>
  <c r="F3" i="10"/>
  <c r="E19" i="10"/>
  <c r="E20" i="10" s="1"/>
  <c r="E21" i="10" s="1"/>
  <c r="E22" i="10" s="1"/>
  <c r="E23" i="10" s="1"/>
  <c r="E24" i="10" s="1"/>
  <c r="E25" i="10" s="1"/>
  <c r="E26" i="10" s="1"/>
  <c r="E11" i="10"/>
  <c r="E12" i="10" s="1"/>
  <c r="E13" i="10" s="1"/>
  <c r="E14" i="10" s="1"/>
  <c r="E15" i="10" s="1"/>
  <c r="E16" i="10" s="1"/>
  <c r="E17" i="10" s="1"/>
  <c r="E18" i="10" s="1"/>
  <c r="E5" i="10"/>
  <c r="E6" i="10"/>
  <c r="E7" i="10"/>
  <c r="E8" i="10" s="1"/>
  <c r="E9" i="10" s="1"/>
  <c r="E10" i="10" s="1"/>
  <c r="E4" i="10"/>
  <c r="E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3" i="10"/>
  <c r="D5" i="10"/>
  <c r="D6" i="10"/>
  <c r="D7" i="10"/>
  <c r="D8" i="10"/>
  <c r="D9" i="10"/>
  <c r="D10" i="10"/>
  <c r="D11" i="10"/>
  <c r="D12" i="10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D23" i="10" s="1"/>
  <c r="D24" i="10" s="1"/>
  <c r="D25" i="10" s="1"/>
  <c r="D26" i="10" s="1"/>
  <c r="D4" i="10"/>
  <c r="D3" i="10"/>
  <c r="R26" i="10"/>
  <c r="R25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R9" i="10"/>
  <c r="R8" i="10"/>
  <c r="R7" i="10"/>
  <c r="R6" i="10"/>
  <c r="R5" i="10"/>
  <c r="R4" i="10"/>
  <c r="P4" i="10"/>
  <c r="Q4" i="10" s="1"/>
  <c r="O4" i="10" s="1"/>
  <c r="Q3" i="10"/>
  <c r="O3" i="10" s="1"/>
  <c r="F22" i="10" l="1"/>
  <c r="I22" i="10" s="1"/>
  <c r="I14" i="10"/>
  <c r="F21" i="10"/>
  <c r="I21" i="10" s="1"/>
  <c r="I13" i="10"/>
  <c r="I6" i="10"/>
  <c r="F24" i="10"/>
  <c r="I24" i="10" s="1"/>
  <c r="I17" i="10"/>
  <c r="I5" i="10"/>
  <c r="P5" i="10"/>
  <c r="P6" i="10"/>
  <c r="Q5" i="10"/>
  <c r="O5" i="10" s="1"/>
  <c r="Q6" i="10" l="1"/>
  <c r="O6" i="10" s="1"/>
  <c r="P7" i="10"/>
  <c r="Q7" i="10" l="1"/>
  <c r="O7" i="10" s="1"/>
  <c r="P8" i="10"/>
  <c r="P9" i="10" l="1"/>
  <c r="Q8" i="10"/>
  <c r="O8" i="10" s="1"/>
  <c r="Q9" i="10" l="1"/>
  <c r="O9" i="10" s="1"/>
  <c r="P10" i="10"/>
  <c r="P11" i="10" l="1"/>
  <c r="Q10" i="10"/>
  <c r="O10" i="10" s="1"/>
  <c r="P12" i="10" l="1"/>
  <c r="Q11" i="10"/>
  <c r="O11" i="10" s="1"/>
  <c r="P13" i="10" l="1"/>
  <c r="Q12" i="10"/>
  <c r="O12" i="10" s="1"/>
  <c r="P14" i="10" l="1"/>
  <c r="Q13" i="10"/>
  <c r="O13" i="10" s="1"/>
  <c r="P15" i="10" l="1"/>
  <c r="Q14" i="10"/>
  <c r="O14" i="10" s="1"/>
  <c r="Q15" i="10" l="1"/>
  <c r="O15" i="10" s="1"/>
  <c r="P16" i="10"/>
  <c r="P17" i="10" l="1"/>
  <c r="Q16" i="10"/>
  <c r="O16" i="10" s="1"/>
  <c r="P18" i="10" l="1"/>
  <c r="Q17" i="10"/>
  <c r="O17" i="10" s="1"/>
  <c r="Q18" i="10" l="1"/>
  <c r="O18" i="10" s="1"/>
  <c r="P19" i="10"/>
  <c r="P20" i="10" l="1"/>
  <c r="Q19" i="10"/>
  <c r="O19" i="10" s="1"/>
  <c r="P21" i="10" l="1"/>
  <c r="Q20" i="10"/>
  <c r="O20" i="10" s="1"/>
  <c r="P22" i="10" l="1"/>
  <c r="Q21" i="10"/>
  <c r="O21" i="10" s="1"/>
  <c r="P23" i="10" l="1"/>
  <c r="Q22" i="10"/>
  <c r="O22" i="10" s="1"/>
  <c r="P24" i="10" l="1"/>
  <c r="Q23" i="10"/>
  <c r="O23" i="10" s="1"/>
  <c r="P25" i="10" l="1"/>
  <c r="Q24" i="10"/>
  <c r="O24" i="10" s="1"/>
  <c r="P26" i="10" l="1"/>
  <c r="Q26" i="10" s="1"/>
  <c r="O26" i="10" s="1"/>
  <c r="Q25" i="10"/>
  <c r="O25" i="10" s="1"/>
</calcChain>
</file>

<file path=xl/sharedStrings.xml><?xml version="1.0" encoding="utf-8"?>
<sst xmlns="http://schemas.openxmlformats.org/spreadsheetml/2006/main" count="250" uniqueCount="125">
  <si>
    <t>F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</si>
  <si>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</si>
  <si>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</si>
  <si>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</si>
  <si>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</si>
  <si>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</si>
  <si>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G</t>
    <phoneticPr fontId="1" type="noConversion"/>
  </si>
  <si>
    <t>H</t>
    <phoneticPr fontId="1" type="noConversion"/>
  </si>
  <si>
    <t>Rep2</t>
    <phoneticPr fontId="1" type="noConversion"/>
  </si>
  <si>
    <t>Rep1</t>
    <phoneticPr fontId="1" type="noConversion"/>
  </si>
  <si>
    <t>Rep3</t>
    <phoneticPr fontId="1" type="noConversion"/>
  </si>
  <si>
    <t>Block</t>
    <phoneticPr fontId="1" type="noConversion"/>
  </si>
  <si>
    <t>Total</t>
    <phoneticPr fontId="1" type="noConversion"/>
  </si>
  <si>
    <t>Effect</t>
    <phoneticPr fontId="1" type="noConversion"/>
  </si>
  <si>
    <t>a</t>
    <phoneticPr fontId="1" type="noConversion"/>
  </si>
  <si>
    <t>ab</t>
    <phoneticPr fontId="1" type="noConversion"/>
  </si>
  <si>
    <t>b</t>
    <phoneticPr fontId="1" type="noConversion"/>
  </si>
  <si>
    <t>Th. P</t>
    <phoneticPr fontId="1" type="noConversion"/>
  </si>
  <si>
    <t>Obs. P</t>
    <phoneticPr fontId="1" type="noConversion"/>
  </si>
  <si>
    <t>Obs. Q</t>
    <phoneticPr fontId="1" type="noConversion"/>
  </si>
  <si>
    <t>Th. Q</t>
    <phoneticPr fontId="1" type="noConversion"/>
  </si>
  <si>
    <t>AB</t>
    <phoneticPr fontId="1" type="noConversion"/>
  </si>
  <si>
    <t>Treatment</t>
    <phoneticPr fontId="1" type="noConversion"/>
  </si>
  <si>
    <t>Yield</t>
    <phoneticPr fontId="1" type="noConversion"/>
  </si>
  <si>
    <t>Mean</t>
    <phoneticPr fontId="1" type="noConversion"/>
  </si>
  <si>
    <t>Block</t>
    <phoneticPr fontId="1" type="noConversion"/>
  </si>
  <si>
    <t>Error</t>
    <phoneticPr fontId="1" type="noConversion"/>
  </si>
  <si>
    <t>Source</t>
    <phoneticPr fontId="1" type="noConversion"/>
  </si>
  <si>
    <t>Block</t>
    <phoneticPr fontId="1" type="noConversion"/>
  </si>
  <si>
    <t>Treatmeant</t>
    <phoneticPr fontId="1" type="noConversion"/>
  </si>
  <si>
    <t>Error</t>
    <phoneticPr fontId="1" type="noConversion"/>
  </si>
  <si>
    <t xml:space="preserve">D.F. </t>
    <phoneticPr fontId="1" type="noConversion"/>
  </si>
  <si>
    <t>SS</t>
    <phoneticPr fontId="1" type="noConversion"/>
  </si>
  <si>
    <t>MS</t>
    <phoneticPr fontId="1" type="noConversion"/>
  </si>
  <si>
    <t>F</t>
    <phoneticPr fontId="1" type="noConversion"/>
  </si>
  <si>
    <t>P</t>
    <phoneticPr fontId="1" type="noConversion"/>
  </si>
  <si>
    <t>Significance</t>
    <phoneticPr fontId="1" type="noConversion"/>
  </si>
  <si>
    <t>Total</t>
    <phoneticPr fontId="1" type="noConversion"/>
  </si>
  <si>
    <t>**</t>
    <phoneticPr fontId="1" type="noConversion"/>
  </si>
  <si>
    <t>*</t>
    <phoneticPr fontId="1" type="noConversion"/>
  </si>
  <si>
    <t>LSD(0.05)</t>
    <phoneticPr fontId="1" type="noConversion"/>
  </si>
  <si>
    <t>LSD(0.01)</t>
    <phoneticPr fontId="1" type="noConversion"/>
  </si>
  <si>
    <t>Rank</t>
    <phoneticPr fontId="1" type="noConversion"/>
  </si>
  <si>
    <t>Rep1</t>
    <phoneticPr fontId="3" type="noConversion"/>
  </si>
  <si>
    <t>Rep2</t>
    <phoneticPr fontId="3" type="noConversion"/>
  </si>
  <si>
    <t>Rep3</t>
    <phoneticPr fontId="3" type="noConversion"/>
  </si>
  <si>
    <t>Mean</t>
    <phoneticPr fontId="3" type="noConversion"/>
  </si>
  <si>
    <t xml:space="preserve"> </t>
    <phoneticPr fontId="3" type="noConversion"/>
  </si>
  <si>
    <t>B1</t>
    <phoneticPr fontId="3" type="noConversion"/>
  </si>
  <si>
    <t>B2</t>
  </si>
  <si>
    <t>B2</t>
    <phoneticPr fontId="3" type="noConversion"/>
  </si>
  <si>
    <t>Effect</t>
    <phoneticPr fontId="3" type="noConversion"/>
  </si>
  <si>
    <t>Interaction</t>
    <phoneticPr fontId="3" type="noConversion"/>
  </si>
  <si>
    <t>A1</t>
    <phoneticPr fontId="3" type="noConversion"/>
  </si>
  <si>
    <t>A2</t>
  </si>
  <si>
    <t>A2</t>
    <phoneticPr fontId="3" type="noConversion"/>
  </si>
  <si>
    <t>DF</t>
    <phoneticPr fontId="3" type="noConversion"/>
  </si>
  <si>
    <t>SS</t>
    <phoneticPr fontId="3" type="noConversion"/>
  </si>
  <si>
    <t>MS</t>
    <phoneticPr fontId="3" type="noConversion"/>
  </si>
  <si>
    <t>Model</t>
    <phoneticPr fontId="3" type="noConversion"/>
  </si>
  <si>
    <t>Error</t>
    <phoneticPr fontId="3" type="noConversion"/>
  </si>
  <si>
    <t>Total</t>
    <phoneticPr fontId="3" type="noConversion"/>
  </si>
  <si>
    <t>Source</t>
    <phoneticPr fontId="3" type="noConversion"/>
  </si>
  <si>
    <t>D.F.</t>
    <phoneticPr fontId="3" type="noConversion"/>
  </si>
  <si>
    <t>SS</t>
    <phoneticPr fontId="3" type="noConversion"/>
  </si>
  <si>
    <t>MS</t>
    <phoneticPr fontId="3" type="noConversion"/>
  </si>
  <si>
    <t>F</t>
    <phoneticPr fontId="3" type="noConversion"/>
  </si>
  <si>
    <t>P</t>
    <phoneticPr fontId="3" type="noConversion"/>
  </si>
  <si>
    <t>Var</t>
    <phoneticPr fontId="3" type="noConversion"/>
  </si>
  <si>
    <t>A</t>
    <phoneticPr fontId="3" type="noConversion"/>
  </si>
  <si>
    <t>B</t>
    <phoneticPr fontId="3" type="noConversion"/>
  </si>
  <si>
    <t>AxB</t>
    <phoneticPr fontId="3" type="noConversion"/>
  </si>
  <si>
    <t>Treatment</t>
    <phoneticPr fontId="3" type="noConversion"/>
  </si>
  <si>
    <t>Y</t>
    <phoneticPr fontId="3" type="noConversion"/>
  </si>
  <si>
    <t>mean</t>
    <phoneticPr fontId="3" type="noConversion"/>
  </si>
  <si>
    <t>EffectA</t>
    <phoneticPr fontId="3" type="noConversion"/>
  </si>
  <si>
    <t>EffectB</t>
    <phoneticPr fontId="3" type="noConversion"/>
  </si>
  <si>
    <t>EffectAB</t>
    <phoneticPr fontId="3" type="noConversion"/>
  </si>
  <si>
    <t>A1B1</t>
    <phoneticPr fontId="3" type="noConversion"/>
  </si>
  <si>
    <t>Coeff</t>
    <phoneticPr fontId="3" type="noConversion"/>
  </si>
  <si>
    <t>A1B2</t>
    <phoneticPr fontId="3" type="noConversion"/>
  </si>
  <si>
    <t>SE</t>
    <phoneticPr fontId="3" type="noConversion"/>
  </si>
  <si>
    <t>A2B1</t>
    <phoneticPr fontId="3" type="noConversion"/>
  </si>
  <si>
    <t>r2, df</t>
    <phoneticPr fontId="3" type="noConversion"/>
  </si>
  <si>
    <t>A2B2</t>
    <phoneticPr fontId="3" type="noConversion"/>
  </si>
  <si>
    <t>Ssreg, Ssresid</t>
    <phoneticPr fontId="3" type="noConversion"/>
  </si>
  <si>
    <t>a</t>
    <phoneticPr fontId="3" type="noConversion"/>
  </si>
  <si>
    <t>b</t>
    <phoneticPr fontId="3" type="noConversion"/>
  </si>
  <si>
    <t>r</t>
    <phoneticPr fontId="3" type="noConversion"/>
  </si>
  <si>
    <t>Treatment mean</t>
    <phoneticPr fontId="3" type="noConversion"/>
  </si>
  <si>
    <t>Error effect</t>
    <phoneticPr fontId="3" type="noConversion"/>
  </si>
  <si>
    <t>B3</t>
    <phoneticPr fontId="3" type="noConversion"/>
  </si>
  <si>
    <t>B4</t>
    <phoneticPr fontId="3" type="noConversion"/>
  </si>
  <si>
    <t>A1</t>
    <phoneticPr fontId="3" type="noConversion"/>
  </si>
  <si>
    <t>A2</t>
    <phoneticPr fontId="3" type="noConversion"/>
  </si>
  <si>
    <t>A2</t>
    <phoneticPr fontId="3" type="noConversion"/>
  </si>
  <si>
    <t>B1</t>
    <phoneticPr fontId="3" type="noConversion"/>
  </si>
  <si>
    <t>B2</t>
    <phoneticPr fontId="3" type="noConversion"/>
  </si>
  <si>
    <t>B3</t>
    <phoneticPr fontId="3" type="noConversion"/>
  </si>
  <si>
    <t>B4</t>
    <phoneticPr fontId="3" type="noConversion"/>
  </si>
  <si>
    <t>mean</t>
    <phoneticPr fontId="3" type="noConversion"/>
  </si>
  <si>
    <t>Effect</t>
    <phoneticPr fontId="3" type="noConversion"/>
  </si>
  <si>
    <t>A1</t>
    <phoneticPr fontId="3" type="noConversion"/>
  </si>
  <si>
    <t>A2</t>
    <phoneticPr fontId="3" type="noConversion"/>
  </si>
  <si>
    <t>mean</t>
    <phoneticPr fontId="3" type="noConversion"/>
  </si>
  <si>
    <t>Interaction</t>
    <phoneticPr fontId="3" type="noConversion"/>
  </si>
  <si>
    <t>B1</t>
    <phoneticPr fontId="3" type="noConversion"/>
  </si>
  <si>
    <t>B2</t>
    <phoneticPr fontId="3" type="noConversion"/>
  </si>
  <si>
    <t>B3</t>
    <phoneticPr fontId="3" type="noConversion"/>
  </si>
  <si>
    <t>B4</t>
    <phoneticPr fontId="3" type="noConversion"/>
  </si>
  <si>
    <t>A1</t>
    <phoneticPr fontId="3" type="noConversion"/>
  </si>
  <si>
    <t>A2</t>
    <phoneticPr fontId="3" type="noConversion"/>
  </si>
  <si>
    <t xml:space="preserve"> </t>
    <phoneticPr fontId="3" type="noConversion"/>
  </si>
  <si>
    <t>Source</t>
    <phoneticPr fontId="3" type="noConversion"/>
  </si>
  <si>
    <t>D.F.</t>
    <phoneticPr fontId="3" type="noConversion"/>
  </si>
  <si>
    <t>SS</t>
    <phoneticPr fontId="3" type="noConversion"/>
  </si>
  <si>
    <t>MS</t>
    <phoneticPr fontId="3" type="noConversion"/>
  </si>
  <si>
    <t>F (fixed)</t>
    <phoneticPr fontId="3" type="noConversion"/>
  </si>
  <si>
    <t>P</t>
    <phoneticPr fontId="3" type="noConversion"/>
  </si>
  <si>
    <t>Variance component</t>
    <phoneticPr fontId="3" type="noConversion"/>
  </si>
  <si>
    <t>Proportion (%)</t>
    <phoneticPr fontId="3" type="noConversion"/>
  </si>
  <si>
    <t>A</t>
    <phoneticPr fontId="3" type="noConversion"/>
  </si>
  <si>
    <t>B</t>
    <phoneticPr fontId="3" type="noConversion"/>
  </si>
  <si>
    <t>AB</t>
    <phoneticPr fontId="3" type="noConversion"/>
  </si>
  <si>
    <t>Total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</si>
</sst>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7" formatCode="0.000_ "/>
    <numFmt numFmtId="178" formatCode="0.0000_ "/>
  </numFmts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177" fontId="0" fillId="0" borderId="0" xfId="0" applyNumberFormat="1" applyFill="1">
      <alignment vertical="center"/>
    </xf>
    <xf numFmtId="178" fontId="0" fillId="0" borderId="0" xfId="0" applyNumberFormat="1" applyFill="1">
      <alignment vertical="center"/>
    </xf>
    <xf numFmtId="177" fontId="0" fillId="0" borderId="1" xfId="0" applyNumberFormat="1" applyFill="1" applyBorder="1">
      <alignment vertical="center"/>
    </xf>
    <xf numFmtId="0" fontId="0" fillId="0" borderId="1" xfId="0" applyNumberFormat="1" applyFill="1" applyBorder="1">
      <alignment vertical="center"/>
    </xf>
    <xf numFmtId="0" fontId="2" fillId="0" borderId="0" xfId="1"/>
    <xf numFmtId="0" fontId="2" fillId="2" borderId="0" xfId="1" applyFill="1"/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altLang="en-US"/>
              <a:t>P-P plot</a:t>
            </a:r>
          </a:p>
        </c:rich>
      </c:tx>
      <c:layout>
        <c:manualLayout>
          <c:xMode val="edge"/>
          <c:yMode val="edge"/>
          <c:x val="9.8413150016404188E-2"/>
          <c:y val="0"/>
        </c:manualLayout>
      </c:layout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'ANOVA-RBD-QQplot'!$Q$3:$Q$26</c:f>
              <c:numCache>
                <c:formatCode>0.000_ </c:formatCode>
                <c:ptCount val="24"/>
                <c:pt idx="0">
                  <c:v>0.04</c:v>
                </c:pt>
                <c:pt idx="1">
                  <c:v>0.08</c:v>
                </c:pt>
                <c:pt idx="2">
                  <c:v>0.12</c:v>
                </c:pt>
                <c:pt idx="3">
                  <c:v>0.16</c:v>
                </c:pt>
                <c:pt idx="4">
                  <c:v>0.2</c:v>
                </c:pt>
                <c:pt idx="5">
                  <c:v>0.24</c:v>
                </c:pt>
                <c:pt idx="6">
                  <c:v>0.28000000000000003</c:v>
                </c:pt>
                <c:pt idx="7">
                  <c:v>0.32</c:v>
                </c:pt>
                <c:pt idx="8">
                  <c:v>0.36</c:v>
                </c:pt>
                <c:pt idx="9">
                  <c:v>0.4</c:v>
                </c:pt>
                <c:pt idx="10">
                  <c:v>0.44</c:v>
                </c:pt>
                <c:pt idx="11">
                  <c:v>0.48</c:v>
                </c:pt>
                <c:pt idx="12">
                  <c:v>0.52</c:v>
                </c:pt>
                <c:pt idx="13">
                  <c:v>0.56000000000000005</c:v>
                </c:pt>
                <c:pt idx="14">
                  <c:v>0.6</c:v>
                </c:pt>
                <c:pt idx="15">
                  <c:v>0.64</c:v>
                </c:pt>
                <c:pt idx="16">
                  <c:v>0.68</c:v>
                </c:pt>
                <c:pt idx="17">
                  <c:v>0.72</c:v>
                </c:pt>
                <c:pt idx="18">
                  <c:v>0.76</c:v>
                </c:pt>
                <c:pt idx="19">
                  <c:v>0.8</c:v>
                </c:pt>
                <c:pt idx="20">
                  <c:v>0.84</c:v>
                </c:pt>
                <c:pt idx="21">
                  <c:v>0.88</c:v>
                </c:pt>
                <c:pt idx="22">
                  <c:v>0.92</c:v>
                </c:pt>
                <c:pt idx="23">
                  <c:v>0.96</c:v>
                </c:pt>
              </c:numCache>
            </c:numRef>
          </c:xVal>
          <c:yVal>
            <c:numRef>
              <c:f>'ANOVA-RBD-QQplot'!$R$3:$R$26</c:f>
              <c:numCache>
                <c:formatCode>0.000_ </c:formatCode>
                <c:ptCount val="24"/>
                <c:pt idx="0">
                  <c:v>3.8136184442715632E-2</c:v>
                </c:pt>
                <c:pt idx="1">
                  <c:v>0.13297604250575953</c:v>
                </c:pt>
                <c:pt idx="2">
                  <c:v>0.16057877984187971</c:v>
                </c:pt>
                <c:pt idx="3">
                  <c:v>0.18035409621384335</c:v>
                </c:pt>
                <c:pt idx="4">
                  <c:v>0.24830919602690643</c:v>
                </c:pt>
                <c:pt idx="5">
                  <c:v>0.27692648902860079</c:v>
                </c:pt>
                <c:pt idx="6">
                  <c:v>0.30024738138181617</c:v>
                </c:pt>
                <c:pt idx="7">
                  <c:v>0.36634990254335609</c:v>
                </c:pt>
                <c:pt idx="8">
                  <c:v>0.38610215959900474</c:v>
                </c:pt>
                <c:pt idx="9">
                  <c:v>0.45081455098246775</c:v>
                </c:pt>
                <c:pt idx="10">
                  <c:v>0.48183916880364708</c:v>
                </c:pt>
                <c:pt idx="11">
                  <c:v>0.49221459072659779</c:v>
                </c:pt>
                <c:pt idx="12">
                  <c:v>0.51945703870426763</c:v>
                </c:pt>
                <c:pt idx="13">
                  <c:v>0.54403034756731861</c:v>
                </c:pt>
                <c:pt idx="14">
                  <c:v>0.5709918966463623</c:v>
                </c:pt>
                <c:pt idx="15">
                  <c:v>0.60139729081350213</c:v>
                </c:pt>
                <c:pt idx="16">
                  <c:v>0.64096999990423287</c:v>
                </c:pt>
                <c:pt idx="17">
                  <c:v>0.74127877019153765</c:v>
                </c:pt>
                <c:pt idx="18">
                  <c:v>0.76588386508505724</c:v>
                </c:pt>
                <c:pt idx="19">
                  <c:v>0.76886571094558465</c:v>
                </c:pt>
                <c:pt idx="20">
                  <c:v>0.83136030009938533</c:v>
                </c:pt>
                <c:pt idx="21">
                  <c:v>0.85253743241076818</c:v>
                </c:pt>
                <c:pt idx="22">
                  <c:v>0.85625453224150982</c:v>
                </c:pt>
                <c:pt idx="23">
                  <c:v>0.89828083911445333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262208"/>
        <c:axId val="73263744"/>
      </c:scatterChart>
      <c:valAx>
        <c:axId val="73262208"/>
        <c:scaling>
          <c:orientation val="minMax"/>
        </c:scaling>
        <c:delete val="0"/>
        <c:axPos val="b"/>
        <c:numFmt formatCode="0.000_ " sourceLinked="1"/>
        <c:majorTickMark val="out"/>
        <c:minorTickMark val="none"/>
        <c:tickLblPos val="nextTo"/>
        <c:crossAx val="73263744"/>
        <c:crosses val="autoZero"/>
        <c:crossBetween val="midCat"/>
      </c:valAx>
      <c:valAx>
        <c:axId val="73263744"/>
        <c:scaling>
          <c:orientation val="minMax"/>
        </c:scaling>
        <c:delete val="0"/>
        <c:axPos val="l"/>
        <c:majorGridlines/>
        <c:numFmt formatCode="0.000_ " sourceLinked="1"/>
        <c:majorTickMark val="out"/>
        <c:minorTickMark val="none"/>
        <c:tickLblPos val="nextTo"/>
        <c:crossAx val="732622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altLang="zh-CN"/>
              <a:t>Q-Q</a:t>
            </a:r>
            <a:r>
              <a:rPr lang="en-US" altLang="zh-CN" baseline="0"/>
              <a:t> plot</a:t>
            </a:r>
            <a:endParaRPr lang="zh-CN" altLang="en-US"/>
          </a:p>
        </c:rich>
      </c:tx>
      <c:layout>
        <c:manualLayout>
          <c:xMode val="edge"/>
          <c:yMode val="edge"/>
          <c:x val="3.405768126640419E-2"/>
          <c:y val="0"/>
        </c:manualLayout>
      </c:layout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'ANOVA-RBD-QQplot'!$N$3:$N$26</c:f>
              <c:numCache>
                <c:formatCode>0.000_ </c:formatCode>
                <c:ptCount val="24"/>
                <c:pt idx="0">
                  <c:v>-2.2708333333333339</c:v>
                </c:pt>
                <c:pt idx="1">
                  <c:v>-1.4250000000000007</c:v>
                </c:pt>
                <c:pt idx="2">
                  <c:v>-1.2708333333333339</c:v>
                </c:pt>
                <c:pt idx="3">
                  <c:v>-1.1708333333333325</c:v>
                </c:pt>
                <c:pt idx="4">
                  <c:v>-0.87083333333333357</c:v>
                </c:pt>
                <c:pt idx="5">
                  <c:v>-0.75833333333333286</c:v>
                </c:pt>
                <c:pt idx="6">
                  <c:v>-0.67083333333333428</c:v>
                </c:pt>
                <c:pt idx="7">
                  <c:v>-0.4375</c:v>
                </c:pt>
                <c:pt idx="8">
                  <c:v>-0.37083333333333357</c:v>
                </c:pt>
                <c:pt idx="9">
                  <c:v>-0.15833333333333321</c:v>
                </c:pt>
                <c:pt idx="10">
                  <c:v>-5.8333333333331794E-2</c:v>
                </c:pt>
                <c:pt idx="11">
                  <c:v>-2.5000000000000355E-2</c:v>
                </c:pt>
                <c:pt idx="12">
                  <c:v>6.2499999999998224E-2</c:v>
                </c:pt>
                <c:pt idx="13">
                  <c:v>0.1416666666666675</c:v>
                </c:pt>
                <c:pt idx="14">
                  <c:v>0.22916666666666607</c:v>
                </c:pt>
                <c:pt idx="15">
                  <c:v>0.32916666666666572</c:v>
                </c:pt>
                <c:pt idx="16">
                  <c:v>0.46249999999999858</c:v>
                </c:pt>
                <c:pt idx="17">
                  <c:v>0.82916666666666572</c:v>
                </c:pt>
                <c:pt idx="18">
                  <c:v>0.92916666666666536</c:v>
                </c:pt>
                <c:pt idx="19">
                  <c:v>0.94166666666666643</c:v>
                </c:pt>
                <c:pt idx="20">
                  <c:v>1.2291666666666679</c:v>
                </c:pt>
                <c:pt idx="21">
                  <c:v>1.3416666666666668</c:v>
                </c:pt>
                <c:pt idx="22">
                  <c:v>1.3624999999999989</c:v>
                </c:pt>
                <c:pt idx="23">
                  <c:v>1.6291666666666664</c:v>
                </c:pt>
              </c:numCache>
            </c:numRef>
          </c:xVal>
          <c:yVal>
            <c:numRef>
              <c:f>'ANOVA-RBD-QQplot'!$O$3:$O$26</c:f>
              <c:numCache>
                <c:formatCode>0.000_ </c:formatCode>
                <c:ptCount val="24"/>
                <c:pt idx="0">
                  <c:v>-2.2425871738849517</c:v>
                </c:pt>
                <c:pt idx="1">
                  <c:v>-1.7998632143609679</c:v>
                </c:pt>
                <c:pt idx="2">
                  <c:v>-1.5051301045006662</c:v>
                </c:pt>
                <c:pt idx="3">
                  <c:v>-1.2738768706029939</c:v>
                </c:pt>
                <c:pt idx="4">
                  <c:v>-1.0780967614198753</c:v>
                </c:pt>
                <c:pt idx="5">
                  <c:v>-0.90475676611417888</c:v>
                </c:pt>
                <c:pt idx="6">
                  <c:v>-0.74660609350671592</c:v>
                </c:pt>
                <c:pt idx="7">
                  <c:v>-0.59911102587650245</c:v>
                </c:pt>
                <c:pt idx="8">
                  <c:v>-0.45917717934228908</c:v>
                </c:pt>
                <c:pt idx="9">
                  <c:v>-0.32453160698701622</c:v>
                </c:pt>
                <c:pt idx="10">
                  <c:v>-0.19338797051283524</c:v>
                </c:pt>
                <c:pt idx="11">
                  <c:v>-6.4245546274286497E-2</c:v>
                </c:pt>
                <c:pt idx="12">
                  <c:v>6.4245546274286497E-2</c:v>
                </c:pt>
                <c:pt idx="13">
                  <c:v>0.19338797051283546</c:v>
                </c:pt>
                <c:pt idx="14">
                  <c:v>0.32453160698701622</c:v>
                </c:pt>
                <c:pt idx="15">
                  <c:v>0.45917717934228908</c:v>
                </c:pt>
                <c:pt idx="16">
                  <c:v>0.59911102587650245</c:v>
                </c:pt>
                <c:pt idx="17">
                  <c:v>0.74660609350671592</c:v>
                </c:pt>
                <c:pt idx="18">
                  <c:v>0.90475676611417888</c:v>
                </c:pt>
                <c:pt idx="19">
                  <c:v>1.0780967614198755</c:v>
                </c:pt>
                <c:pt idx="20">
                  <c:v>1.2738768706029939</c:v>
                </c:pt>
                <c:pt idx="21">
                  <c:v>1.5051301045006662</c:v>
                </c:pt>
                <c:pt idx="22">
                  <c:v>1.7998632143609647</c:v>
                </c:pt>
                <c:pt idx="23">
                  <c:v>2.2425871738849517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431360"/>
        <c:axId val="80457728"/>
      </c:scatterChart>
      <c:valAx>
        <c:axId val="80431360"/>
        <c:scaling>
          <c:orientation val="minMax"/>
        </c:scaling>
        <c:delete val="0"/>
        <c:axPos val="b"/>
        <c:numFmt formatCode="0.000_ " sourceLinked="1"/>
        <c:majorTickMark val="out"/>
        <c:minorTickMark val="none"/>
        <c:tickLblPos val="nextTo"/>
        <c:crossAx val="80457728"/>
        <c:crosses val="autoZero"/>
        <c:crossBetween val="midCat"/>
      </c:valAx>
      <c:valAx>
        <c:axId val="80457728"/>
        <c:scaling>
          <c:orientation val="minMax"/>
        </c:scaling>
        <c:delete val="0"/>
        <c:axPos val="l"/>
        <c:majorGridlines/>
        <c:numFmt formatCode="0.000_ " sourceLinked="1"/>
        <c:majorTickMark val="out"/>
        <c:minorTickMark val="none"/>
        <c:tickLblPos val="nextTo"/>
        <c:crossAx val="804313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472440</xdr:colOff>
      <xdr:row>1</xdr:row>
      <xdr:rowOff>140970</xdr:rowOff>
    </xdr:from>
    <xdr:to>
      <xdr:col>26</xdr:col>
      <xdr:colOff>167640</xdr:colOff>
      <xdr:row>16</xdr:row>
      <xdr:rowOff>140970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457200</xdr:colOff>
      <xdr:row>17</xdr:row>
      <xdr:rowOff>45720</xdr:rowOff>
    </xdr:from>
    <xdr:to>
      <xdr:col>26</xdr:col>
      <xdr:colOff>152400</xdr:colOff>
      <xdr:row>32</xdr:row>
      <xdr:rowOff>45720</xdr:rowOff>
    </xdr:to>
    <xdr:graphicFrame macro="">
      <xdr:nvGraphicFramePr>
        <xdr:cNvPr id="3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workbookViewId="0">
      <selection activeCell="H20" sqref="H20"/>
    </sheetView>
  </sheetViews>
  <sheetFormatPr defaultColWidth="8.21875" defaultRowHeight="14.4" x14ac:dyDescent="0.25"/>
  <cols>
    <col min="1" max="16384" width="8.21875" style="3"/>
  </cols>
  <sheetData>
    <row r="1" spans="1:18" x14ac:dyDescent="0.25">
      <c r="D1" s="3" t="s">
        <v>24</v>
      </c>
      <c r="G1" s="3" t="s">
        <v>13</v>
      </c>
    </row>
    <row r="2" spans="1:18" x14ac:dyDescent="0.25">
      <c r="A2" s="3" t="s">
        <v>22</v>
      </c>
      <c r="B2" s="3" t="s">
        <v>11</v>
      </c>
      <c r="C2" s="3" t="s">
        <v>23</v>
      </c>
      <c r="D2" s="3" t="s">
        <v>12</v>
      </c>
      <c r="E2" s="3" t="s">
        <v>25</v>
      </c>
      <c r="F2" s="3" t="s">
        <v>22</v>
      </c>
      <c r="G2" s="3" t="s">
        <v>12</v>
      </c>
      <c r="H2" s="3" t="s">
        <v>25</v>
      </c>
      <c r="I2" s="3" t="s">
        <v>22</v>
      </c>
      <c r="J2" s="3" t="s">
        <v>26</v>
      </c>
      <c r="N2" s="3" t="s">
        <v>19</v>
      </c>
      <c r="O2" s="3" t="s">
        <v>20</v>
      </c>
      <c r="P2" s="3" t="s">
        <v>42</v>
      </c>
      <c r="Q2" s="3" t="s">
        <v>18</v>
      </c>
      <c r="R2" s="3" t="s">
        <v>17</v>
      </c>
    </row>
    <row r="3" spans="1:18" x14ac:dyDescent="0.25">
      <c r="A3" s="3" t="s">
        <v>1</v>
      </c>
      <c r="B3" s="2">
        <v>1</v>
      </c>
      <c r="C3" s="2">
        <v>10.9</v>
      </c>
      <c r="D3" s="3">
        <f>AVERAGE(C3:C26)</f>
        <v>11.583333333333334</v>
      </c>
      <c r="E3" s="3">
        <f>AVERAGE(C3:C10)</f>
        <v>10.387500000000001</v>
      </c>
      <c r="F3" s="3">
        <f>AVERAGE(C3,C11,C19)</f>
        <v>10.733333333333334</v>
      </c>
      <c r="G3" s="3">
        <f>C3-D3</f>
        <v>-0.68333333333333357</v>
      </c>
      <c r="H3" s="3">
        <f>E3-D3</f>
        <v>-1.1958333333333329</v>
      </c>
      <c r="I3" s="3">
        <f>F3-D3</f>
        <v>-0.84999999999999964</v>
      </c>
      <c r="J3" s="3">
        <f>G3-H3-I3</f>
        <v>1.3624999999999989</v>
      </c>
      <c r="L3" s="3" t="s">
        <v>3</v>
      </c>
      <c r="M3" s="3" t="s">
        <v>10</v>
      </c>
      <c r="N3" s="3">
        <v>-2.2708333333333339</v>
      </c>
      <c r="O3" s="3">
        <f>NORMINV(Q3,0,SQRT(1.6409))</f>
        <v>-2.2425871738849517</v>
      </c>
      <c r="P3" s="2">
        <v>1</v>
      </c>
      <c r="Q3" s="3">
        <f>P3/25</f>
        <v>0.04</v>
      </c>
      <c r="R3" s="3">
        <f>NORMDIST(N3,0,SQRT(1.6409),TRUE)</f>
        <v>3.8136184442715632E-2</v>
      </c>
    </row>
    <row r="4" spans="1:18" x14ac:dyDescent="0.25">
      <c r="A4" s="3" t="s">
        <v>2</v>
      </c>
      <c r="B4" s="2">
        <v>1</v>
      </c>
      <c r="C4" s="2">
        <v>10.8</v>
      </c>
      <c r="D4" s="3">
        <f>D3</f>
        <v>11.583333333333334</v>
      </c>
      <c r="E4" s="3">
        <f>E3</f>
        <v>10.387500000000001</v>
      </c>
      <c r="F4" s="3">
        <f t="shared" ref="F4:F9" si="0">AVERAGE(C4,C12,C20)</f>
        <v>12.366666666666667</v>
      </c>
      <c r="G4" s="3">
        <f t="shared" ref="G4:G26" si="1">C4-D4</f>
        <v>-0.78333333333333321</v>
      </c>
      <c r="H4" s="3">
        <f t="shared" ref="H4:H26" si="2">E4-D4</f>
        <v>-1.1958333333333329</v>
      </c>
      <c r="I4" s="3">
        <f t="shared" ref="I4:I26" si="3">F4-D4</f>
        <v>0.78333333333333321</v>
      </c>
      <c r="J4" s="3">
        <f t="shared" ref="J4:J26" si="4">G4-H4-I4</f>
        <v>-0.37083333333333357</v>
      </c>
      <c r="L4" s="3" t="s">
        <v>1</v>
      </c>
      <c r="M4" s="3" t="s">
        <v>8</v>
      </c>
      <c r="N4" s="3">
        <v>-1.4250000000000007</v>
      </c>
      <c r="O4" s="3">
        <f t="shared" ref="O4:O26" si="5">NORMINV(Q4,0,SQRT(1.6409))</f>
        <v>-1.7998632143609679</v>
      </c>
      <c r="P4" s="2">
        <f>P3+1</f>
        <v>2</v>
      </c>
      <c r="Q4" s="3">
        <f t="shared" ref="Q4:Q26" si="6">P4/25</f>
        <v>0.08</v>
      </c>
      <c r="R4" s="3">
        <f t="shared" ref="R4:R26" si="7">NORMDIST(N4,0,SQRT(1.6409),TRUE)</f>
        <v>0.13297604250575953</v>
      </c>
    </row>
    <row r="5" spans="1:18" x14ac:dyDescent="0.25">
      <c r="A5" s="3" t="s">
        <v>3</v>
      </c>
      <c r="B5" s="2">
        <v>1</v>
      </c>
      <c r="C5" s="2">
        <v>11.1</v>
      </c>
      <c r="D5" s="3">
        <f t="shared" ref="D5:E26" si="8">D4</f>
        <v>11.583333333333334</v>
      </c>
      <c r="E5" s="3">
        <f t="shared" ref="E5:E10" si="9">E4</f>
        <v>10.387500000000001</v>
      </c>
      <c r="F5" s="3">
        <f t="shared" si="0"/>
        <v>11.366666666666667</v>
      </c>
      <c r="G5" s="3">
        <f t="shared" si="1"/>
        <v>-0.48333333333333428</v>
      </c>
      <c r="H5" s="3">
        <f t="shared" si="2"/>
        <v>-1.1958333333333329</v>
      </c>
      <c r="I5" s="3">
        <f t="shared" si="3"/>
        <v>-0.21666666666666679</v>
      </c>
      <c r="J5" s="3">
        <f t="shared" si="4"/>
        <v>0.92916666666666536</v>
      </c>
      <c r="L5" s="3" t="s">
        <v>4</v>
      </c>
      <c r="M5" s="3" t="s">
        <v>10</v>
      </c>
      <c r="N5" s="3">
        <v>-1.2708333333333339</v>
      </c>
      <c r="O5" s="3">
        <f t="shared" si="5"/>
        <v>-1.5051301045006662</v>
      </c>
      <c r="P5" s="2">
        <f t="shared" ref="P5:P26" si="10">P4+1</f>
        <v>3</v>
      </c>
      <c r="Q5" s="3">
        <f t="shared" si="6"/>
        <v>0.12</v>
      </c>
      <c r="R5" s="3">
        <f t="shared" si="7"/>
        <v>0.16057877984187971</v>
      </c>
    </row>
    <row r="6" spans="1:18" x14ac:dyDescent="0.25">
      <c r="A6" s="3" t="s">
        <v>4</v>
      </c>
      <c r="B6" s="2">
        <v>1</v>
      </c>
      <c r="C6" s="2">
        <v>9.1</v>
      </c>
      <c r="D6" s="3">
        <f t="shared" si="8"/>
        <v>11.583333333333334</v>
      </c>
      <c r="E6" s="3">
        <f t="shared" si="9"/>
        <v>10.387500000000001</v>
      </c>
      <c r="F6" s="3">
        <f t="shared" si="0"/>
        <v>9.9666666666666668</v>
      </c>
      <c r="G6" s="3">
        <f t="shared" si="1"/>
        <v>-2.4833333333333343</v>
      </c>
      <c r="H6" s="3">
        <f t="shared" si="2"/>
        <v>-1.1958333333333329</v>
      </c>
      <c r="I6" s="3">
        <f t="shared" si="3"/>
        <v>-1.6166666666666671</v>
      </c>
      <c r="J6" s="3">
        <f t="shared" si="4"/>
        <v>0.32916666666666572</v>
      </c>
      <c r="L6" s="3" t="s">
        <v>5</v>
      </c>
      <c r="M6" s="3" t="s">
        <v>9</v>
      </c>
      <c r="N6" s="3">
        <v>-1.1708333333333325</v>
      </c>
      <c r="O6" s="3">
        <f t="shared" si="5"/>
        <v>-1.2738768706029939</v>
      </c>
      <c r="P6" s="2">
        <f t="shared" si="10"/>
        <v>4</v>
      </c>
      <c r="Q6" s="3">
        <f t="shared" si="6"/>
        <v>0.16</v>
      </c>
      <c r="R6" s="3">
        <f t="shared" si="7"/>
        <v>0.18035409621384335</v>
      </c>
    </row>
    <row r="7" spans="1:18" x14ac:dyDescent="0.25">
      <c r="A7" s="3" t="s">
        <v>5</v>
      </c>
      <c r="B7" s="2">
        <v>1</v>
      </c>
      <c r="C7" s="2">
        <v>11.8</v>
      </c>
      <c r="D7" s="3">
        <f t="shared" si="8"/>
        <v>11.583333333333334</v>
      </c>
      <c r="E7" s="3">
        <f t="shared" si="9"/>
        <v>10.387500000000001</v>
      </c>
      <c r="F7" s="3">
        <f t="shared" si="0"/>
        <v>14.166666666666666</v>
      </c>
      <c r="G7" s="3">
        <f t="shared" si="1"/>
        <v>0.21666666666666679</v>
      </c>
      <c r="H7" s="3">
        <f t="shared" si="2"/>
        <v>-1.1958333333333329</v>
      </c>
      <c r="I7" s="3">
        <f t="shared" si="3"/>
        <v>2.5833333333333321</v>
      </c>
      <c r="J7" s="3">
        <f t="shared" si="4"/>
        <v>-1.1708333333333325</v>
      </c>
      <c r="L7" s="3" t="s">
        <v>7</v>
      </c>
      <c r="M7" s="3" t="s">
        <v>9</v>
      </c>
      <c r="N7" s="3">
        <v>-0.87083333333333357</v>
      </c>
      <c r="O7" s="3">
        <f t="shared" si="5"/>
        <v>-1.0780967614198753</v>
      </c>
      <c r="P7" s="2">
        <f t="shared" si="10"/>
        <v>5</v>
      </c>
      <c r="Q7" s="3">
        <f t="shared" si="6"/>
        <v>0.2</v>
      </c>
      <c r="R7" s="3">
        <f t="shared" si="7"/>
        <v>0.24830919602690643</v>
      </c>
    </row>
    <row r="8" spans="1:18" x14ac:dyDescent="0.25">
      <c r="A8" s="3" t="s">
        <v>0</v>
      </c>
      <c r="B8" s="2">
        <v>1</v>
      </c>
      <c r="C8" s="2">
        <v>10.1</v>
      </c>
      <c r="D8" s="3">
        <f t="shared" si="8"/>
        <v>11.583333333333334</v>
      </c>
      <c r="E8" s="3">
        <f t="shared" si="9"/>
        <v>10.387500000000001</v>
      </c>
      <c r="F8" s="3">
        <f t="shared" si="0"/>
        <v>10.833333333333334</v>
      </c>
      <c r="G8" s="3">
        <f t="shared" si="1"/>
        <v>-1.4833333333333343</v>
      </c>
      <c r="H8" s="3">
        <f t="shared" si="2"/>
        <v>-1.1958333333333329</v>
      </c>
      <c r="I8" s="3">
        <f t="shared" si="3"/>
        <v>-0.75</v>
      </c>
      <c r="J8" s="3">
        <f t="shared" si="4"/>
        <v>0.46249999999999858</v>
      </c>
      <c r="L8" s="3" t="s">
        <v>7</v>
      </c>
      <c r="M8" s="3" t="s">
        <v>8</v>
      </c>
      <c r="N8" s="3">
        <v>-0.75833333333333286</v>
      </c>
      <c r="O8" s="3">
        <f t="shared" si="5"/>
        <v>-0.90475676611417888</v>
      </c>
      <c r="P8" s="2">
        <f t="shared" si="10"/>
        <v>6</v>
      </c>
      <c r="Q8" s="3">
        <f t="shared" si="6"/>
        <v>0.24</v>
      </c>
      <c r="R8" s="3">
        <f t="shared" si="7"/>
        <v>0.27692648902860079</v>
      </c>
    </row>
    <row r="9" spans="1:18" x14ac:dyDescent="0.25">
      <c r="A9" s="3" t="s">
        <v>6</v>
      </c>
      <c r="B9" s="2">
        <v>1</v>
      </c>
      <c r="C9" s="2">
        <v>10</v>
      </c>
      <c r="D9" s="3">
        <f t="shared" si="8"/>
        <v>11.583333333333334</v>
      </c>
      <c r="E9" s="3">
        <f t="shared" si="9"/>
        <v>10.387500000000001</v>
      </c>
      <c r="F9" s="3">
        <f t="shared" si="0"/>
        <v>11.866666666666667</v>
      </c>
      <c r="G9" s="3">
        <f t="shared" si="1"/>
        <v>-1.5833333333333339</v>
      </c>
      <c r="H9" s="3">
        <f t="shared" si="2"/>
        <v>-1.1958333333333329</v>
      </c>
      <c r="I9" s="3">
        <f t="shared" si="3"/>
        <v>0.28333333333333321</v>
      </c>
      <c r="J9" s="3">
        <f t="shared" si="4"/>
        <v>-0.67083333333333428</v>
      </c>
      <c r="L9" s="3" t="s">
        <v>6</v>
      </c>
      <c r="M9" s="3" t="s">
        <v>9</v>
      </c>
      <c r="N9" s="3">
        <v>-0.67083333333333428</v>
      </c>
      <c r="O9" s="3">
        <f t="shared" si="5"/>
        <v>-0.74660609350671592</v>
      </c>
      <c r="P9" s="2">
        <f t="shared" si="10"/>
        <v>7</v>
      </c>
      <c r="Q9" s="3">
        <f t="shared" si="6"/>
        <v>0.28000000000000003</v>
      </c>
      <c r="R9" s="3">
        <f t="shared" si="7"/>
        <v>0.30024738138181617</v>
      </c>
    </row>
    <row r="10" spans="1:18" x14ac:dyDescent="0.25">
      <c r="A10" s="3" t="s">
        <v>7</v>
      </c>
      <c r="B10" s="2">
        <v>1</v>
      </c>
      <c r="C10" s="2">
        <v>9.3000000000000007</v>
      </c>
      <c r="D10" s="3">
        <f t="shared" si="8"/>
        <v>11.583333333333334</v>
      </c>
      <c r="E10" s="3">
        <f t="shared" si="9"/>
        <v>10.387500000000001</v>
      </c>
      <c r="F10" s="3">
        <f>AVERAGE(C10,C18,C26)</f>
        <v>11.366666666666667</v>
      </c>
      <c r="G10" s="3">
        <f t="shared" si="1"/>
        <v>-2.2833333333333332</v>
      </c>
      <c r="H10" s="3">
        <f t="shared" si="2"/>
        <v>-1.1958333333333329</v>
      </c>
      <c r="I10" s="3">
        <f t="shared" si="3"/>
        <v>-0.21666666666666679</v>
      </c>
      <c r="J10" s="3">
        <f t="shared" si="4"/>
        <v>-0.87083333333333357</v>
      </c>
      <c r="L10" s="3" t="s">
        <v>0</v>
      </c>
      <c r="M10" s="3" t="s">
        <v>10</v>
      </c>
      <c r="N10" s="3">
        <v>-0.4375</v>
      </c>
      <c r="O10" s="3">
        <f t="shared" si="5"/>
        <v>-0.59911102587650245</v>
      </c>
      <c r="P10" s="2">
        <f t="shared" si="10"/>
        <v>8</v>
      </c>
      <c r="Q10" s="3">
        <f t="shared" si="6"/>
        <v>0.32</v>
      </c>
      <c r="R10" s="3">
        <f t="shared" si="7"/>
        <v>0.36634990254335609</v>
      </c>
    </row>
    <row r="11" spans="1:18" x14ac:dyDescent="0.25">
      <c r="A11" s="3" t="s">
        <v>1</v>
      </c>
      <c r="B11" s="2">
        <v>2</v>
      </c>
      <c r="C11" s="2">
        <v>9.1</v>
      </c>
      <c r="D11" s="3">
        <f t="shared" si="8"/>
        <v>11.583333333333334</v>
      </c>
      <c r="E11" s="3">
        <f>AVERAGE(C11:C18)</f>
        <v>11.375</v>
      </c>
      <c r="F11" s="3">
        <f>F3</f>
        <v>10.733333333333334</v>
      </c>
      <c r="G11" s="3">
        <f t="shared" si="1"/>
        <v>-2.4833333333333343</v>
      </c>
      <c r="H11" s="3">
        <f t="shared" si="2"/>
        <v>-0.20833333333333393</v>
      </c>
      <c r="I11" s="3">
        <f t="shared" si="3"/>
        <v>-0.84999999999999964</v>
      </c>
      <c r="J11" s="3">
        <f t="shared" si="4"/>
        <v>-1.4250000000000007</v>
      </c>
      <c r="L11" s="3" t="s">
        <v>2</v>
      </c>
      <c r="M11" s="3" t="s">
        <v>9</v>
      </c>
      <c r="N11" s="3">
        <v>-0.37083333333333357</v>
      </c>
      <c r="O11" s="3">
        <f t="shared" si="5"/>
        <v>-0.45917717934228908</v>
      </c>
      <c r="P11" s="2">
        <f t="shared" si="10"/>
        <v>9</v>
      </c>
      <c r="Q11" s="3">
        <f t="shared" si="6"/>
        <v>0.36</v>
      </c>
      <c r="R11" s="3">
        <f t="shared" si="7"/>
        <v>0.38610215959900474</v>
      </c>
    </row>
    <row r="12" spans="1:18" x14ac:dyDescent="0.25">
      <c r="A12" s="3" t="s">
        <v>2</v>
      </c>
      <c r="B12" s="2">
        <v>2</v>
      </c>
      <c r="C12" s="2">
        <v>12.3</v>
      </c>
      <c r="D12" s="3">
        <f t="shared" si="8"/>
        <v>11.583333333333334</v>
      </c>
      <c r="E12" s="3">
        <f>E11</f>
        <v>11.375</v>
      </c>
      <c r="F12" s="3">
        <f t="shared" ref="F12:F26" si="11">F4</f>
        <v>12.366666666666667</v>
      </c>
      <c r="G12" s="3">
        <f t="shared" si="1"/>
        <v>0.71666666666666679</v>
      </c>
      <c r="H12" s="3">
        <f t="shared" si="2"/>
        <v>-0.20833333333333393</v>
      </c>
      <c r="I12" s="3">
        <f t="shared" si="3"/>
        <v>0.78333333333333321</v>
      </c>
      <c r="J12" s="3">
        <f t="shared" si="4"/>
        <v>0.1416666666666675</v>
      </c>
      <c r="L12" s="3" t="s">
        <v>6</v>
      </c>
      <c r="M12" s="3" t="s">
        <v>8</v>
      </c>
      <c r="N12" s="3">
        <v>-0.15833333333333321</v>
      </c>
      <c r="O12" s="3">
        <f t="shared" si="5"/>
        <v>-0.32453160698701622</v>
      </c>
      <c r="P12" s="2">
        <f t="shared" si="10"/>
        <v>10</v>
      </c>
      <c r="Q12" s="3">
        <f t="shared" si="6"/>
        <v>0.4</v>
      </c>
      <c r="R12" s="3">
        <f t="shared" si="7"/>
        <v>0.45081455098246775</v>
      </c>
    </row>
    <row r="13" spans="1:18" x14ac:dyDescent="0.25">
      <c r="A13" s="3" t="s">
        <v>3</v>
      </c>
      <c r="B13" s="2">
        <v>2</v>
      </c>
      <c r="C13" s="2">
        <v>12.5</v>
      </c>
      <c r="D13" s="3">
        <f t="shared" si="8"/>
        <v>11.583333333333334</v>
      </c>
      <c r="E13" s="3">
        <f t="shared" si="8"/>
        <v>11.375</v>
      </c>
      <c r="F13" s="3">
        <f t="shared" si="11"/>
        <v>11.366666666666667</v>
      </c>
      <c r="G13" s="3">
        <f t="shared" si="1"/>
        <v>0.91666666666666607</v>
      </c>
      <c r="H13" s="3">
        <f t="shared" si="2"/>
        <v>-0.20833333333333393</v>
      </c>
      <c r="I13" s="3">
        <f t="shared" si="3"/>
        <v>-0.21666666666666679</v>
      </c>
      <c r="J13" s="3">
        <f t="shared" si="4"/>
        <v>1.3416666666666668</v>
      </c>
      <c r="L13" s="3" t="s">
        <v>5</v>
      </c>
      <c r="M13" s="3" t="s">
        <v>8</v>
      </c>
      <c r="N13" s="3">
        <v>-5.8333333333331794E-2</v>
      </c>
      <c r="O13" s="3">
        <f t="shared" si="5"/>
        <v>-0.19338797051283524</v>
      </c>
      <c r="P13" s="2">
        <f t="shared" si="10"/>
        <v>11</v>
      </c>
      <c r="Q13" s="3">
        <f t="shared" si="6"/>
        <v>0.44</v>
      </c>
      <c r="R13" s="3">
        <f t="shared" si="7"/>
        <v>0.48183916880364708</v>
      </c>
    </row>
    <row r="14" spans="1:18" x14ac:dyDescent="0.25">
      <c r="A14" s="3" t="s">
        <v>4</v>
      </c>
      <c r="B14" s="2">
        <v>2</v>
      </c>
      <c r="C14" s="2">
        <v>10.7</v>
      </c>
      <c r="D14" s="3">
        <f t="shared" si="8"/>
        <v>11.583333333333334</v>
      </c>
      <c r="E14" s="3">
        <f t="shared" si="8"/>
        <v>11.375</v>
      </c>
      <c r="F14" s="3">
        <f t="shared" si="11"/>
        <v>9.9666666666666668</v>
      </c>
      <c r="G14" s="3">
        <f t="shared" si="1"/>
        <v>-0.88333333333333464</v>
      </c>
      <c r="H14" s="3">
        <f t="shared" si="2"/>
        <v>-0.20833333333333393</v>
      </c>
      <c r="I14" s="3">
        <f t="shared" si="3"/>
        <v>-1.6166666666666671</v>
      </c>
      <c r="J14" s="3">
        <f t="shared" si="4"/>
        <v>0.94166666666666643</v>
      </c>
      <c r="L14" s="3" t="s">
        <v>0</v>
      </c>
      <c r="M14" s="3" t="s">
        <v>8</v>
      </c>
      <c r="N14" s="3">
        <v>-2.5000000000000355E-2</v>
      </c>
      <c r="O14" s="3">
        <f t="shared" si="5"/>
        <v>-6.4245546274286497E-2</v>
      </c>
      <c r="P14" s="2">
        <f t="shared" si="10"/>
        <v>12</v>
      </c>
      <c r="Q14" s="3">
        <f t="shared" si="6"/>
        <v>0.48</v>
      </c>
      <c r="R14" s="3">
        <f t="shared" si="7"/>
        <v>0.49221459072659779</v>
      </c>
    </row>
    <row r="15" spans="1:18" x14ac:dyDescent="0.25">
      <c r="A15" s="3" t="s">
        <v>5</v>
      </c>
      <c r="B15" s="2">
        <v>2</v>
      </c>
      <c r="C15" s="2">
        <v>13.9</v>
      </c>
      <c r="D15" s="3">
        <f t="shared" si="8"/>
        <v>11.583333333333334</v>
      </c>
      <c r="E15" s="3">
        <f t="shared" si="8"/>
        <v>11.375</v>
      </c>
      <c r="F15" s="3">
        <f t="shared" si="11"/>
        <v>14.166666666666666</v>
      </c>
      <c r="G15" s="3">
        <f t="shared" si="1"/>
        <v>2.3166666666666664</v>
      </c>
      <c r="H15" s="3">
        <f t="shared" si="2"/>
        <v>-0.20833333333333393</v>
      </c>
      <c r="I15" s="3">
        <f t="shared" si="3"/>
        <v>2.5833333333333321</v>
      </c>
      <c r="J15" s="3">
        <f t="shared" si="4"/>
        <v>-5.8333333333331794E-2</v>
      </c>
      <c r="L15" s="3" t="s">
        <v>1</v>
      </c>
      <c r="M15" s="3" t="s">
        <v>10</v>
      </c>
      <c r="N15" s="3">
        <v>6.2499999999998224E-2</v>
      </c>
      <c r="O15" s="3">
        <f t="shared" si="5"/>
        <v>6.4245546274286497E-2</v>
      </c>
      <c r="P15" s="2">
        <f t="shared" si="10"/>
        <v>13</v>
      </c>
      <c r="Q15" s="3">
        <f t="shared" si="6"/>
        <v>0.52</v>
      </c>
      <c r="R15" s="3">
        <f t="shared" si="7"/>
        <v>0.51945703870426763</v>
      </c>
    </row>
    <row r="16" spans="1:18" x14ac:dyDescent="0.25">
      <c r="A16" s="3" t="s">
        <v>0</v>
      </c>
      <c r="B16" s="2">
        <v>2</v>
      </c>
      <c r="C16" s="2">
        <v>10.6</v>
      </c>
      <c r="D16" s="3">
        <f t="shared" si="8"/>
        <v>11.583333333333334</v>
      </c>
      <c r="E16" s="3">
        <f t="shared" si="8"/>
        <v>11.375</v>
      </c>
      <c r="F16" s="3">
        <f t="shared" si="11"/>
        <v>10.833333333333334</v>
      </c>
      <c r="G16" s="3">
        <f t="shared" si="1"/>
        <v>-0.98333333333333428</v>
      </c>
      <c r="H16" s="3">
        <f t="shared" si="2"/>
        <v>-0.20833333333333393</v>
      </c>
      <c r="I16" s="3">
        <f t="shared" si="3"/>
        <v>-0.75</v>
      </c>
      <c r="J16" s="3">
        <f t="shared" si="4"/>
        <v>-2.5000000000000355E-2</v>
      </c>
      <c r="L16" s="3" t="s">
        <v>2</v>
      </c>
      <c r="M16" s="3" t="s">
        <v>8</v>
      </c>
      <c r="N16" s="3">
        <v>0.1416666666666675</v>
      </c>
      <c r="O16" s="3">
        <f t="shared" si="5"/>
        <v>0.19338797051283546</v>
      </c>
      <c r="P16" s="2">
        <f t="shared" si="10"/>
        <v>14</v>
      </c>
      <c r="Q16" s="3">
        <f t="shared" si="6"/>
        <v>0.56000000000000005</v>
      </c>
      <c r="R16" s="3">
        <f t="shared" si="7"/>
        <v>0.54403034756731861</v>
      </c>
    </row>
    <row r="17" spans="1:18" x14ac:dyDescent="0.25">
      <c r="A17" s="3" t="s">
        <v>6</v>
      </c>
      <c r="B17" s="2">
        <v>2</v>
      </c>
      <c r="C17" s="2">
        <v>11.5</v>
      </c>
      <c r="D17" s="3">
        <f t="shared" si="8"/>
        <v>11.583333333333334</v>
      </c>
      <c r="E17" s="3">
        <f t="shared" si="8"/>
        <v>11.375</v>
      </c>
      <c r="F17" s="3">
        <f t="shared" si="11"/>
        <v>11.866666666666667</v>
      </c>
      <c r="G17" s="3">
        <f t="shared" si="1"/>
        <v>-8.3333333333333925E-2</v>
      </c>
      <c r="H17" s="3">
        <f t="shared" si="2"/>
        <v>-0.20833333333333393</v>
      </c>
      <c r="I17" s="3">
        <f t="shared" si="3"/>
        <v>0.28333333333333321</v>
      </c>
      <c r="J17" s="3">
        <f t="shared" si="4"/>
        <v>-0.15833333333333321</v>
      </c>
      <c r="L17" s="3" t="s">
        <v>2</v>
      </c>
      <c r="M17" s="3" t="s">
        <v>10</v>
      </c>
      <c r="N17" s="3">
        <v>0.22916666666666607</v>
      </c>
      <c r="O17" s="3">
        <f t="shared" si="5"/>
        <v>0.32453160698701622</v>
      </c>
      <c r="P17" s="2">
        <f t="shared" si="10"/>
        <v>15</v>
      </c>
      <c r="Q17" s="3">
        <f t="shared" si="6"/>
        <v>0.6</v>
      </c>
      <c r="R17" s="3">
        <f t="shared" si="7"/>
        <v>0.5709918966463623</v>
      </c>
    </row>
    <row r="18" spans="1:18" x14ac:dyDescent="0.25">
      <c r="A18" s="3" t="s">
        <v>7</v>
      </c>
      <c r="B18" s="2">
        <v>2</v>
      </c>
      <c r="C18" s="2">
        <v>10.4</v>
      </c>
      <c r="D18" s="3">
        <f t="shared" si="8"/>
        <v>11.583333333333334</v>
      </c>
      <c r="E18" s="3">
        <f t="shared" si="8"/>
        <v>11.375</v>
      </c>
      <c r="F18" s="3">
        <f t="shared" si="11"/>
        <v>11.366666666666667</v>
      </c>
      <c r="G18" s="3">
        <f t="shared" si="1"/>
        <v>-1.1833333333333336</v>
      </c>
      <c r="H18" s="3">
        <f t="shared" si="2"/>
        <v>-0.20833333333333393</v>
      </c>
      <c r="I18" s="3">
        <f t="shared" si="3"/>
        <v>-0.21666666666666679</v>
      </c>
      <c r="J18" s="3">
        <f t="shared" si="4"/>
        <v>-0.75833333333333286</v>
      </c>
      <c r="L18" s="3" t="s">
        <v>4</v>
      </c>
      <c r="M18" s="3" t="s">
        <v>9</v>
      </c>
      <c r="N18" s="3">
        <v>0.32916666666666572</v>
      </c>
      <c r="O18" s="3">
        <f t="shared" si="5"/>
        <v>0.45917717934228908</v>
      </c>
      <c r="P18" s="2">
        <f t="shared" si="10"/>
        <v>16</v>
      </c>
      <c r="Q18" s="3">
        <f t="shared" si="6"/>
        <v>0.64</v>
      </c>
      <c r="R18" s="3">
        <f t="shared" si="7"/>
        <v>0.60139729081350213</v>
      </c>
    </row>
    <row r="19" spans="1:18" x14ac:dyDescent="0.25">
      <c r="A19" s="3" t="s">
        <v>1</v>
      </c>
      <c r="B19" s="2">
        <v>3</v>
      </c>
      <c r="C19" s="2">
        <v>12.2</v>
      </c>
      <c r="D19" s="3">
        <f t="shared" si="8"/>
        <v>11.583333333333334</v>
      </c>
      <c r="E19" s="3">
        <f>AVERAGE(C19:C26)</f>
        <v>12.987500000000001</v>
      </c>
      <c r="F19" s="3">
        <f t="shared" si="11"/>
        <v>10.733333333333334</v>
      </c>
      <c r="G19" s="3">
        <f t="shared" si="1"/>
        <v>0.61666666666666536</v>
      </c>
      <c r="H19" s="3">
        <f t="shared" si="2"/>
        <v>1.4041666666666668</v>
      </c>
      <c r="I19" s="3">
        <f t="shared" si="3"/>
        <v>-0.84999999999999964</v>
      </c>
      <c r="J19" s="3">
        <f t="shared" si="4"/>
        <v>6.2499999999998224E-2</v>
      </c>
      <c r="L19" s="3" t="s">
        <v>0</v>
      </c>
      <c r="M19" s="3" t="s">
        <v>9</v>
      </c>
      <c r="N19" s="3">
        <v>0.46249999999999858</v>
      </c>
      <c r="O19" s="3">
        <f t="shared" si="5"/>
        <v>0.59911102587650245</v>
      </c>
      <c r="P19" s="2">
        <f t="shared" si="10"/>
        <v>17</v>
      </c>
      <c r="Q19" s="3">
        <f t="shared" si="6"/>
        <v>0.68</v>
      </c>
      <c r="R19" s="3">
        <f t="shared" si="7"/>
        <v>0.64096999990423287</v>
      </c>
    </row>
    <row r="20" spans="1:18" x14ac:dyDescent="0.25">
      <c r="A20" s="3" t="s">
        <v>2</v>
      </c>
      <c r="B20" s="2">
        <v>3</v>
      </c>
      <c r="C20" s="2">
        <v>14</v>
      </c>
      <c r="D20" s="3">
        <f t="shared" si="8"/>
        <v>11.583333333333334</v>
      </c>
      <c r="E20" s="3">
        <f>E19</f>
        <v>12.987500000000001</v>
      </c>
      <c r="F20" s="3">
        <f t="shared" si="11"/>
        <v>12.366666666666667</v>
      </c>
      <c r="G20" s="3">
        <f t="shared" si="1"/>
        <v>2.4166666666666661</v>
      </c>
      <c r="H20" s="3">
        <f t="shared" si="2"/>
        <v>1.4041666666666668</v>
      </c>
      <c r="I20" s="3">
        <f t="shared" si="3"/>
        <v>0.78333333333333321</v>
      </c>
      <c r="J20" s="3">
        <f t="shared" si="4"/>
        <v>0.22916666666666607</v>
      </c>
      <c r="L20" s="3" t="s">
        <v>6</v>
      </c>
      <c r="M20" s="3" t="s">
        <v>10</v>
      </c>
      <c r="N20" s="3">
        <v>0.82916666666666572</v>
      </c>
      <c r="O20" s="3">
        <f t="shared" si="5"/>
        <v>0.74660609350671592</v>
      </c>
      <c r="P20" s="2">
        <f t="shared" si="10"/>
        <v>18</v>
      </c>
      <c r="Q20" s="3">
        <f t="shared" si="6"/>
        <v>0.72</v>
      </c>
      <c r="R20" s="3">
        <f t="shared" si="7"/>
        <v>0.74127877019153765</v>
      </c>
    </row>
    <row r="21" spans="1:18" x14ac:dyDescent="0.25">
      <c r="A21" s="3" t="s">
        <v>3</v>
      </c>
      <c r="B21" s="2">
        <v>3</v>
      </c>
      <c r="C21" s="2">
        <v>10.5</v>
      </c>
      <c r="D21" s="3">
        <f t="shared" si="8"/>
        <v>11.583333333333334</v>
      </c>
      <c r="E21" s="3">
        <f t="shared" si="8"/>
        <v>12.987500000000001</v>
      </c>
      <c r="F21" s="3">
        <f t="shared" si="11"/>
        <v>11.366666666666667</v>
      </c>
      <c r="G21" s="3">
        <f t="shared" si="1"/>
        <v>-1.0833333333333339</v>
      </c>
      <c r="H21" s="3">
        <f t="shared" si="2"/>
        <v>1.4041666666666668</v>
      </c>
      <c r="I21" s="3">
        <f t="shared" si="3"/>
        <v>-0.21666666666666679</v>
      </c>
      <c r="J21" s="3">
        <f t="shared" si="4"/>
        <v>-2.2708333333333339</v>
      </c>
      <c r="L21" s="3" t="s">
        <v>3</v>
      </c>
      <c r="M21" s="3" t="s">
        <v>9</v>
      </c>
      <c r="N21" s="3">
        <v>0.92916666666666536</v>
      </c>
      <c r="O21" s="3">
        <f t="shared" si="5"/>
        <v>0.90475676611417888</v>
      </c>
      <c r="P21" s="2">
        <f t="shared" si="10"/>
        <v>19</v>
      </c>
      <c r="Q21" s="3">
        <f t="shared" si="6"/>
        <v>0.76</v>
      </c>
      <c r="R21" s="3">
        <f t="shared" si="7"/>
        <v>0.76588386508505724</v>
      </c>
    </row>
    <row r="22" spans="1:18" x14ac:dyDescent="0.25">
      <c r="A22" s="3" t="s">
        <v>4</v>
      </c>
      <c r="B22" s="2">
        <v>3</v>
      </c>
      <c r="C22" s="2">
        <v>10.1</v>
      </c>
      <c r="D22" s="3">
        <f t="shared" si="8"/>
        <v>11.583333333333334</v>
      </c>
      <c r="E22" s="3">
        <f t="shared" si="8"/>
        <v>12.987500000000001</v>
      </c>
      <c r="F22" s="3">
        <f t="shared" si="11"/>
        <v>9.9666666666666668</v>
      </c>
      <c r="G22" s="3">
        <f t="shared" si="1"/>
        <v>-1.4833333333333343</v>
      </c>
      <c r="H22" s="3">
        <f t="shared" si="2"/>
        <v>1.4041666666666668</v>
      </c>
      <c r="I22" s="3">
        <f t="shared" si="3"/>
        <v>-1.6166666666666671</v>
      </c>
      <c r="J22" s="3">
        <f t="shared" si="4"/>
        <v>-1.2708333333333339</v>
      </c>
      <c r="L22" s="3" t="s">
        <v>4</v>
      </c>
      <c r="M22" s="3" t="s">
        <v>8</v>
      </c>
      <c r="N22" s="3">
        <v>0.94166666666666643</v>
      </c>
      <c r="O22" s="3">
        <f t="shared" si="5"/>
        <v>1.0780967614198755</v>
      </c>
      <c r="P22" s="2">
        <f t="shared" si="10"/>
        <v>20</v>
      </c>
      <c r="Q22" s="3">
        <f t="shared" si="6"/>
        <v>0.8</v>
      </c>
      <c r="R22" s="3">
        <f t="shared" si="7"/>
        <v>0.76886571094558465</v>
      </c>
    </row>
    <row r="23" spans="1:18" x14ac:dyDescent="0.25">
      <c r="A23" s="3" t="s">
        <v>5</v>
      </c>
      <c r="B23" s="2">
        <v>3</v>
      </c>
      <c r="C23" s="2">
        <v>16.8</v>
      </c>
      <c r="D23" s="3">
        <f t="shared" si="8"/>
        <v>11.583333333333334</v>
      </c>
      <c r="E23" s="3">
        <f t="shared" si="8"/>
        <v>12.987500000000001</v>
      </c>
      <c r="F23" s="3">
        <f t="shared" si="11"/>
        <v>14.166666666666666</v>
      </c>
      <c r="G23" s="3">
        <f t="shared" si="1"/>
        <v>5.2166666666666668</v>
      </c>
      <c r="H23" s="3">
        <f t="shared" si="2"/>
        <v>1.4041666666666668</v>
      </c>
      <c r="I23" s="3">
        <f t="shared" si="3"/>
        <v>2.5833333333333321</v>
      </c>
      <c r="J23" s="3">
        <f t="shared" si="4"/>
        <v>1.2291666666666679</v>
      </c>
      <c r="L23" s="3" t="s">
        <v>5</v>
      </c>
      <c r="M23" s="3" t="s">
        <v>10</v>
      </c>
      <c r="N23" s="3">
        <v>1.2291666666666679</v>
      </c>
      <c r="O23" s="3">
        <f t="shared" si="5"/>
        <v>1.2738768706029939</v>
      </c>
      <c r="P23" s="2">
        <f t="shared" si="10"/>
        <v>21</v>
      </c>
      <c r="Q23" s="3">
        <f t="shared" si="6"/>
        <v>0.84</v>
      </c>
      <c r="R23" s="3">
        <f t="shared" si="7"/>
        <v>0.83136030009938533</v>
      </c>
    </row>
    <row r="24" spans="1:18" x14ac:dyDescent="0.25">
      <c r="A24" s="3" t="s">
        <v>0</v>
      </c>
      <c r="B24" s="2">
        <v>3</v>
      </c>
      <c r="C24" s="2">
        <v>11.8</v>
      </c>
      <c r="D24" s="3">
        <f t="shared" si="8"/>
        <v>11.583333333333334</v>
      </c>
      <c r="E24" s="3">
        <f t="shared" si="8"/>
        <v>12.987500000000001</v>
      </c>
      <c r="F24" s="3">
        <f t="shared" si="11"/>
        <v>10.833333333333334</v>
      </c>
      <c r="G24" s="3">
        <f t="shared" si="1"/>
        <v>0.21666666666666679</v>
      </c>
      <c r="H24" s="3">
        <f t="shared" si="2"/>
        <v>1.4041666666666668</v>
      </c>
      <c r="I24" s="3">
        <f t="shared" si="3"/>
        <v>-0.75</v>
      </c>
      <c r="J24" s="3">
        <f t="shared" si="4"/>
        <v>-0.4375</v>
      </c>
      <c r="L24" s="3" t="s">
        <v>3</v>
      </c>
      <c r="M24" s="3" t="s">
        <v>8</v>
      </c>
      <c r="N24" s="3">
        <v>1.3416666666666668</v>
      </c>
      <c r="O24" s="3">
        <f t="shared" si="5"/>
        <v>1.5051301045006662</v>
      </c>
      <c r="P24" s="2">
        <f t="shared" si="10"/>
        <v>22</v>
      </c>
      <c r="Q24" s="3">
        <f t="shared" si="6"/>
        <v>0.88</v>
      </c>
      <c r="R24" s="3">
        <f t="shared" si="7"/>
        <v>0.85253743241076818</v>
      </c>
    </row>
    <row r="25" spans="1:18" x14ac:dyDescent="0.25">
      <c r="A25" s="3" t="s">
        <v>6</v>
      </c>
      <c r="B25" s="2">
        <v>3</v>
      </c>
      <c r="C25" s="2">
        <v>14.1</v>
      </c>
      <c r="D25" s="3">
        <f t="shared" si="8"/>
        <v>11.583333333333334</v>
      </c>
      <c r="E25" s="3">
        <f t="shared" si="8"/>
        <v>12.987500000000001</v>
      </c>
      <c r="F25" s="3">
        <f t="shared" si="11"/>
        <v>11.866666666666667</v>
      </c>
      <c r="G25" s="3">
        <f t="shared" si="1"/>
        <v>2.5166666666666657</v>
      </c>
      <c r="H25" s="3">
        <f t="shared" si="2"/>
        <v>1.4041666666666668</v>
      </c>
      <c r="I25" s="3">
        <f t="shared" si="3"/>
        <v>0.28333333333333321</v>
      </c>
      <c r="J25" s="3">
        <f t="shared" si="4"/>
        <v>0.82916666666666572</v>
      </c>
      <c r="L25" s="3" t="s">
        <v>1</v>
      </c>
      <c r="M25" s="3" t="s">
        <v>9</v>
      </c>
      <c r="N25" s="3">
        <v>1.3624999999999989</v>
      </c>
      <c r="O25" s="3">
        <f t="shared" si="5"/>
        <v>1.7998632143609647</v>
      </c>
      <c r="P25" s="2">
        <f t="shared" si="10"/>
        <v>23</v>
      </c>
      <c r="Q25" s="3">
        <f t="shared" si="6"/>
        <v>0.92</v>
      </c>
      <c r="R25" s="3">
        <f t="shared" si="7"/>
        <v>0.85625453224150982</v>
      </c>
    </row>
    <row r="26" spans="1:18" x14ac:dyDescent="0.25">
      <c r="A26" s="3" t="s">
        <v>7</v>
      </c>
      <c r="B26" s="2">
        <v>3</v>
      </c>
      <c r="C26" s="2">
        <v>14.4</v>
      </c>
      <c r="D26" s="3">
        <f t="shared" si="8"/>
        <v>11.583333333333334</v>
      </c>
      <c r="E26" s="3">
        <f t="shared" si="8"/>
        <v>12.987500000000001</v>
      </c>
      <c r="F26" s="3">
        <f t="shared" si="11"/>
        <v>11.366666666666667</v>
      </c>
      <c r="G26" s="3">
        <f t="shared" si="1"/>
        <v>2.8166666666666664</v>
      </c>
      <c r="H26" s="3">
        <f t="shared" si="2"/>
        <v>1.4041666666666668</v>
      </c>
      <c r="I26" s="3">
        <f t="shared" si="3"/>
        <v>-0.21666666666666679</v>
      </c>
      <c r="J26" s="3">
        <f t="shared" si="4"/>
        <v>1.6291666666666664</v>
      </c>
      <c r="L26" s="3" t="s">
        <v>7</v>
      </c>
      <c r="M26" s="3" t="s">
        <v>10</v>
      </c>
      <c r="N26" s="3">
        <v>1.6291666666666664</v>
      </c>
      <c r="O26" s="3">
        <f t="shared" si="5"/>
        <v>2.2425871738849517</v>
      </c>
      <c r="P26" s="2">
        <f t="shared" si="10"/>
        <v>24</v>
      </c>
      <c r="Q26" s="3">
        <f t="shared" si="6"/>
        <v>0.96</v>
      </c>
      <c r="R26" s="3">
        <f t="shared" si="7"/>
        <v>0.89828083911445333</v>
      </c>
    </row>
    <row r="28" spans="1:18" x14ac:dyDescent="0.25">
      <c r="A28" s="5" t="s">
        <v>27</v>
      </c>
      <c r="B28" s="5" t="s">
        <v>31</v>
      </c>
      <c r="C28" s="5" t="s">
        <v>32</v>
      </c>
      <c r="D28" s="5" t="s">
        <v>33</v>
      </c>
      <c r="E28" s="5" t="s">
        <v>34</v>
      </c>
      <c r="F28" s="5" t="s">
        <v>35</v>
      </c>
      <c r="G28" s="5" t="s">
        <v>36</v>
      </c>
    </row>
    <row r="29" spans="1:18" x14ac:dyDescent="0.25">
      <c r="A29" s="3" t="s">
        <v>28</v>
      </c>
      <c r="B29" s="2">
        <v>2</v>
      </c>
      <c r="C29" s="3">
        <f>SUMSQ(H3:H26)</f>
        <v>27.560833333333328</v>
      </c>
      <c r="D29" s="3">
        <f>C29/B29</f>
        <v>13.780416666666664</v>
      </c>
      <c r="E29" s="3">
        <f>D29/D31</f>
        <v>8.3981209417056615</v>
      </c>
      <c r="F29" s="4">
        <f>FDIST(E29,B29,B31)</f>
        <v>4.0124736680358652E-3</v>
      </c>
      <c r="G29" s="3" t="s">
        <v>38</v>
      </c>
    </row>
    <row r="30" spans="1:18" x14ac:dyDescent="0.25">
      <c r="A30" s="3" t="s">
        <v>29</v>
      </c>
      <c r="B30" s="2">
        <v>7</v>
      </c>
      <c r="C30" s="3">
        <f>SUMSQ(I3:I26)</f>
        <v>34.079999999999984</v>
      </c>
      <c r="D30" s="3">
        <f>C30/B30</f>
        <v>4.8685714285714266</v>
      </c>
      <c r="E30" s="3">
        <f>D30/D31</f>
        <v>2.9670257917074752</v>
      </c>
      <c r="F30" s="4">
        <f>FDIST(E30,B30,B31)</f>
        <v>3.9548089907720685E-2</v>
      </c>
      <c r="G30" s="3" t="s">
        <v>39</v>
      </c>
    </row>
    <row r="31" spans="1:18" x14ac:dyDescent="0.25">
      <c r="A31" s="3" t="s">
        <v>30</v>
      </c>
      <c r="B31" s="2">
        <v>14</v>
      </c>
      <c r="C31" s="3">
        <f>SUMSQ(J3:J26)</f>
        <v>22.9725</v>
      </c>
      <c r="D31" s="3">
        <f>C31/B31</f>
        <v>1.6408928571428572</v>
      </c>
    </row>
    <row r="32" spans="1:18" x14ac:dyDescent="0.25">
      <c r="A32" s="5" t="s">
        <v>37</v>
      </c>
      <c r="B32" s="6">
        <v>23</v>
      </c>
      <c r="C32" s="5">
        <f>SUMSQ(G3:G26)</f>
        <v>84.613333333333344</v>
      </c>
      <c r="D32" s="5"/>
      <c r="E32" s="5"/>
      <c r="F32" s="5"/>
      <c r="G32" s="5"/>
    </row>
    <row r="33" spans="1:7" x14ac:dyDescent="0.25">
      <c r="C33" s="3">
        <f>SUM(C29:C31)</f>
        <v>84.613333333333316</v>
      </c>
    </row>
    <row r="35" spans="1:7" x14ac:dyDescent="0.25">
      <c r="A35" s="3" t="s">
        <v>40</v>
      </c>
      <c r="B35" s="3">
        <f>SQRT(2*D31/3)*TINV(0.05,14)</f>
        <v>2.2432547094423225</v>
      </c>
    </row>
    <row r="36" spans="1:7" x14ac:dyDescent="0.25">
      <c r="A36" s="3" t="s">
        <v>41</v>
      </c>
      <c r="B36" s="3">
        <f>SQRT(2*D31/3)*TINV(0.01,14)</f>
        <v>3.1135107844358521</v>
      </c>
    </row>
    <row r="38" spans="1:7" x14ac:dyDescent="0.25">
      <c r="A38" s="3" t="s">
        <v>1</v>
      </c>
      <c r="B38" s="3">
        <v>10.733333333333334</v>
      </c>
      <c r="D38" s="3" t="s">
        <v>5</v>
      </c>
      <c r="E38" s="3">
        <v>14.166666666666666</v>
      </c>
      <c r="F38" s="1" t="s">
        <v>14</v>
      </c>
      <c r="G38" s="1" t="s">
        <v>1</v>
      </c>
    </row>
    <row r="39" spans="1:7" x14ac:dyDescent="0.25">
      <c r="A39" s="3" t="s">
        <v>2</v>
      </c>
      <c r="B39" s="3">
        <v>12.366666666666667</v>
      </c>
      <c r="D39" s="3" t="s">
        <v>2</v>
      </c>
      <c r="E39" s="3">
        <v>12.366666666666667</v>
      </c>
      <c r="F39" s="1" t="s">
        <v>15</v>
      </c>
      <c r="G39" s="1" t="s">
        <v>21</v>
      </c>
    </row>
    <row r="40" spans="1:7" x14ac:dyDescent="0.25">
      <c r="A40" s="3" t="s">
        <v>3</v>
      </c>
      <c r="B40" s="3">
        <v>11.366666666666667</v>
      </c>
      <c r="D40" s="3" t="s">
        <v>6</v>
      </c>
      <c r="E40" s="3">
        <v>11.866666666666667</v>
      </c>
      <c r="F40" s="1" t="s">
        <v>16</v>
      </c>
      <c r="G40" s="1" t="s">
        <v>2</v>
      </c>
    </row>
    <row r="41" spans="1:7" x14ac:dyDescent="0.25">
      <c r="A41" s="3" t="s">
        <v>4</v>
      </c>
      <c r="B41" s="3">
        <v>9.9666666666666668</v>
      </c>
      <c r="D41" s="3" t="s">
        <v>3</v>
      </c>
      <c r="E41" s="3">
        <v>11.366666666666667</v>
      </c>
      <c r="F41" s="1" t="s">
        <v>16</v>
      </c>
      <c r="G41" s="1" t="s">
        <v>2</v>
      </c>
    </row>
    <row r="42" spans="1:7" x14ac:dyDescent="0.25">
      <c r="A42" s="3" t="s">
        <v>5</v>
      </c>
      <c r="B42" s="3">
        <v>14.166666666666666</v>
      </c>
      <c r="D42" s="3" t="s">
        <v>7</v>
      </c>
      <c r="E42" s="3">
        <v>11.366666666666667</v>
      </c>
      <c r="F42" s="1" t="s">
        <v>16</v>
      </c>
      <c r="G42" s="1" t="s">
        <v>2</v>
      </c>
    </row>
    <row r="43" spans="1:7" x14ac:dyDescent="0.25">
      <c r="A43" s="3" t="s">
        <v>0</v>
      </c>
      <c r="B43" s="3">
        <v>10.833333333333334</v>
      </c>
      <c r="D43" s="3" t="s">
        <v>0</v>
      </c>
      <c r="E43" s="3">
        <v>10.833333333333334</v>
      </c>
      <c r="F43" s="1" t="s">
        <v>16</v>
      </c>
      <c r="G43" s="1" t="s">
        <v>2</v>
      </c>
    </row>
    <row r="44" spans="1:7" x14ac:dyDescent="0.25">
      <c r="A44" s="3" t="s">
        <v>6</v>
      </c>
      <c r="B44" s="3">
        <v>11.866666666666667</v>
      </c>
      <c r="D44" s="3" t="s">
        <v>1</v>
      </c>
      <c r="E44" s="3">
        <v>10.733333333333334</v>
      </c>
      <c r="F44" s="1" t="s">
        <v>16</v>
      </c>
      <c r="G44" s="1" t="s">
        <v>2</v>
      </c>
    </row>
    <row r="45" spans="1:7" x14ac:dyDescent="0.25">
      <c r="A45" s="3" t="s">
        <v>7</v>
      </c>
      <c r="B45" s="3">
        <v>11.366666666666667</v>
      </c>
      <c r="D45" s="3" t="s">
        <v>4</v>
      </c>
      <c r="E45" s="3">
        <v>9.9666666666666668</v>
      </c>
      <c r="F45" s="1" t="s">
        <v>16</v>
      </c>
      <c r="G45" s="1" t="s">
        <v>2</v>
      </c>
    </row>
  </sheetData>
  <sortState ref="D38:E45">
    <sortCondition descending="1" ref="E38:E45"/>
  </sortState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workbookViewId="0">
      <selection activeCell="I24" sqref="I24"/>
    </sheetView>
  </sheetViews>
  <sheetFormatPr defaultRowHeight="14.4" x14ac:dyDescent="0.25"/>
  <cols>
    <col min="1" max="16384" width="8.88671875" style="7"/>
  </cols>
  <sheetData>
    <row r="1" spans="1:16" x14ac:dyDescent="0.25">
      <c r="B1" s="7" t="s">
        <v>43</v>
      </c>
      <c r="D1" s="7" t="s">
        <v>44</v>
      </c>
      <c r="F1" s="7" t="s">
        <v>45</v>
      </c>
      <c r="I1" s="7" t="s">
        <v>46</v>
      </c>
    </row>
    <row r="2" spans="1:16" x14ac:dyDescent="0.25">
      <c r="A2" s="7" t="s">
        <v>47</v>
      </c>
      <c r="B2" s="7" t="s">
        <v>48</v>
      </c>
      <c r="C2" s="7" t="s">
        <v>49</v>
      </c>
      <c r="D2" s="7" t="s">
        <v>48</v>
      </c>
      <c r="E2" s="7" t="s">
        <v>49</v>
      </c>
      <c r="F2" s="7" t="s">
        <v>48</v>
      </c>
      <c r="G2" s="7" t="s">
        <v>49</v>
      </c>
      <c r="I2" s="7" t="s">
        <v>48</v>
      </c>
      <c r="J2" s="7" t="s">
        <v>50</v>
      </c>
      <c r="K2" s="7" t="s">
        <v>46</v>
      </c>
      <c r="L2" s="7" t="s">
        <v>51</v>
      </c>
      <c r="N2" s="7" t="s">
        <v>52</v>
      </c>
      <c r="O2" s="7" t="s">
        <v>48</v>
      </c>
      <c r="P2" s="7" t="s">
        <v>50</v>
      </c>
    </row>
    <row r="3" spans="1:16" x14ac:dyDescent="0.25">
      <c r="A3" s="7" t="s">
        <v>53</v>
      </c>
      <c r="B3" s="8">
        <v>12</v>
      </c>
      <c r="C3" s="8">
        <v>32</v>
      </c>
      <c r="D3" s="8">
        <v>16</v>
      </c>
      <c r="E3" s="8">
        <v>23</v>
      </c>
      <c r="F3" s="8">
        <v>32</v>
      </c>
      <c r="G3" s="8">
        <v>54</v>
      </c>
      <c r="H3" s="7" t="s">
        <v>53</v>
      </c>
      <c r="I3" s="8">
        <f>AVERAGE(B3,D3,F3)</f>
        <v>20</v>
      </c>
      <c r="J3" s="8">
        <f>AVERAGE(C3,E3,G3)</f>
        <v>36.333333333333336</v>
      </c>
      <c r="K3" s="7">
        <f>AVERAGE(I3:J3)</f>
        <v>28.166666666666668</v>
      </c>
      <c r="L3" s="8">
        <f>K3-K5</f>
        <v>-5.0000000000000036</v>
      </c>
      <c r="M3" s="8">
        <f>L3</f>
        <v>-5.0000000000000036</v>
      </c>
      <c r="N3" s="7" t="s">
        <v>53</v>
      </c>
      <c r="O3" s="8">
        <f>I3-L3-I6-K5</f>
        <v>-2.4999999999999964</v>
      </c>
      <c r="P3" s="8">
        <f>J3-M3-J6-L5</f>
        <v>2.5000000000000071</v>
      </c>
    </row>
    <row r="4" spans="1:16" x14ac:dyDescent="0.25">
      <c r="A4" s="7" t="s">
        <v>54</v>
      </c>
      <c r="B4" s="8">
        <v>45</v>
      </c>
      <c r="C4" s="8">
        <v>65</v>
      </c>
      <c r="D4" s="8">
        <v>38</v>
      </c>
      <c r="E4" s="8">
        <v>32</v>
      </c>
      <c r="F4" s="8">
        <v>22</v>
      </c>
      <c r="G4" s="8">
        <v>27</v>
      </c>
      <c r="H4" s="7" t="s">
        <v>55</v>
      </c>
      <c r="I4" s="8">
        <f>AVERAGE(B4,D4,F4)</f>
        <v>35</v>
      </c>
      <c r="J4" s="8">
        <f>AVERAGE(C4,E4,G4)</f>
        <v>41.333333333333336</v>
      </c>
      <c r="K4" s="7">
        <f>AVERAGE(I4:J4)</f>
        <v>38.166666666666671</v>
      </c>
      <c r="L4" s="8">
        <f>K4-K6</f>
        <v>5</v>
      </c>
      <c r="M4" s="8">
        <f>L4</f>
        <v>5</v>
      </c>
      <c r="N4" s="7" t="s">
        <v>55</v>
      </c>
      <c r="O4" s="8">
        <f>I4-L4-I7-K6</f>
        <v>2.5</v>
      </c>
      <c r="P4" s="8">
        <f>J4-M4-J7-L6</f>
        <v>-2.5</v>
      </c>
    </row>
    <row r="5" spans="1:16" x14ac:dyDescent="0.25">
      <c r="A5" s="7">
        <f>AVERAGE(B3:G4)</f>
        <v>33.166666666666664</v>
      </c>
      <c r="B5" s="7">
        <f>B3-I3</f>
        <v>-8</v>
      </c>
      <c r="C5" s="7">
        <f>C3-J3</f>
        <v>-4.3333333333333357</v>
      </c>
      <c r="D5" s="7">
        <f>D3-I3</f>
        <v>-4</v>
      </c>
      <c r="E5" s="7">
        <f>E3-J3</f>
        <v>-13.333333333333336</v>
      </c>
      <c r="F5" s="7">
        <f>F3-I3</f>
        <v>12</v>
      </c>
      <c r="G5" s="7">
        <f>G3-J3</f>
        <v>17.666666666666664</v>
      </c>
      <c r="H5" s="7" t="s">
        <v>46</v>
      </c>
      <c r="I5" s="7">
        <f>AVERAGE(I3:I4)</f>
        <v>27.5</v>
      </c>
      <c r="J5" s="7">
        <f>AVERAGE(J3:J4)</f>
        <v>38.833333333333336</v>
      </c>
      <c r="K5" s="7">
        <f>AVERAGE(I3:J4)</f>
        <v>33.166666666666671</v>
      </c>
      <c r="L5" s="7">
        <f>K5</f>
        <v>33.166666666666671</v>
      </c>
    </row>
    <row r="6" spans="1:16" x14ac:dyDescent="0.25">
      <c r="B6" s="7">
        <f>B4-I4</f>
        <v>10</v>
      </c>
      <c r="C6" s="7">
        <f>C4-J4</f>
        <v>23.666666666666664</v>
      </c>
      <c r="D6" s="7">
        <f>D4-I4</f>
        <v>3</v>
      </c>
      <c r="E6" s="7">
        <f>E4-J4</f>
        <v>-9.3333333333333357</v>
      </c>
      <c r="F6" s="7">
        <f>F4-I4</f>
        <v>-13</v>
      </c>
      <c r="G6" s="7">
        <f>G4-J4</f>
        <v>-14.333333333333336</v>
      </c>
      <c r="H6" s="7" t="s">
        <v>51</v>
      </c>
      <c r="I6" s="8">
        <f>I5-K5</f>
        <v>-5.6666666666666714</v>
      </c>
      <c r="J6" s="8">
        <f>J5-L5</f>
        <v>5.6666666666666643</v>
      </c>
      <c r="K6" s="7">
        <f>K5</f>
        <v>33.166666666666671</v>
      </c>
      <c r="L6" s="7">
        <f>K6</f>
        <v>33.166666666666671</v>
      </c>
    </row>
    <row r="7" spans="1:16" x14ac:dyDescent="0.25">
      <c r="B7" s="7" t="s">
        <v>56</v>
      </c>
      <c r="C7" s="7" t="s">
        <v>57</v>
      </c>
      <c r="D7" s="7" t="s">
        <v>58</v>
      </c>
      <c r="I7" s="8">
        <f>I6</f>
        <v>-5.6666666666666714</v>
      </c>
      <c r="J7" s="8">
        <f>J6</f>
        <v>5.6666666666666643</v>
      </c>
    </row>
    <row r="8" spans="1:16" x14ac:dyDescent="0.25">
      <c r="A8" s="7" t="s">
        <v>59</v>
      </c>
      <c r="B8" s="7">
        <v>3</v>
      </c>
      <c r="C8" s="7">
        <f>3*(SUMSQ(I3:J4)-4*A5^2)</f>
        <v>760.33333333333576</v>
      </c>
    </row>
    <row r="9" spans="1:16" x14ac:dyDescent="0.25">
      <c r="A9" s="7" t="s">
        <v>60</v>
      </c>
      <c r="B9" s="7">
        <v>8</v>
      </c>
      <c r="C9" s="7">
        <f>SUMSQ(B5:C6)+SUMSQ(D5:E6)+SUMSQ(F5:G6)</f>
        <v>1863.3333333333335</v>
      </c>
      <c r="D9" s="7">
        <f>C9/B9</f>
        <v>232.91666666666669</v>
      </c>
    </row>
    <row r="10" spans="1:16" x14ac:dyDescent="0.25">
      <c r="A10" s="7" t="s">
        <v>61</v>
      </c>
      <c r="B10" s="7">
        <v>11</v>
      </c>
      <c r="C10" s="7">
        <f>SUMSQ(B3:G4)-12*A5^2</f>
        <v>2623.6666666666679</v>
      </c>
    </row>
    <row r="12" spans="1:16" x14ac:dyDescent="0.25">
      <c r="A12" s="7" t="s">
        <v>62</v>
      </c>
      <c r="B12" s="7" t="s">
        <v>63</v>
      </c>
      <c r="C12" s="7" t="s">
        <v>64</v>
      </c>
      <c r="D12" s="7" t="s">
        <v>65</v>
      </c>
      <c r="E12" s="7" t="s">
        <v>66</v>
      </c>
      <c r="F12" s="7" t="s">
        <v>67</v>
      </c>
      <c r="G12" s="7" t="s">
        <v>68</v>
      </c>
    </row>
    <row r="13" spans="1:16" x14ac:dyDescent="0.25">
      <c r="A13" s="7" t="s">
        <v>69</v>
      </c>
      <c r="B13" s="7">
        <v>1</v>
      </c>
      <c r="C13" s="7">
        <f>3*2*SUMSQ(L3:L4)</f>
        <v>300.00000000000023</v>
      </c>
      <c r="D13" s="7">
        <f>C13/B13</f>
        <v>300.00000000000023</v>
      </c>
      <c r="E13" s="7">
        <f>D13/$D$9</f>
        <v>1.2880143112701261</v>
      </c>
      <c r="G13" s="7">
        <f>(D13-D9)/6</f>
        <v>11.180555555555591</v>
      </c>
    </row>
    <row r="14" spans="1:16" x14ac:dyDescent="0.25">
      <c r="A14" s="7" t="s">
        <v>70</v>
      </c>
      <c r="B14" s="7">
        <v>1</v>
      </c>
      <c r="C14" s="7">
        <f>3*2*SUMSQ(I7:J7)</f>
        <v>385.33333333333354</v>
      </c>
      <c r="D14" s="7">
        <f t="shared" ref="D14" si="0">C14/B14</f>
        <v>385.33333333333354</v>
      </c>
      <c r="E14" s="7">
        <f t="shared" ref="E14:E15" si="1">D14/$D$9</f>
        <v>1.6543828264758504</v>
      </c>
      <c r="G14" s="7">
        <f>(D14-D9)/6</f>
        <v>25.402777777777811</v>
      </c>
    </row>
    <row r="15" spans="1:16" x14ac:dyDescent="0.25">
      <c r="A15" s="7" t="s">
        <v>71</v>
      </c>
      <c r="B15" s="7">
        <v>1</v>
      </c>
      <c r="C15" s="7">
        <f>3*SUMSQ(O3:P4)</f>
        <v>75.000000000000057</v>
      </c>
      <c r="D15" s="7">
        <f>C15/B15</f>
        <v>75.000000000000057</v>
      </c>
      <c r="E15" s="7">
        <f t="shared" si="1"/>
        <v>0.32200357781753153</v>
      </c>
      <c r="G15" s="7">
        <f>(D15-D9)/3</f>
        <v>-52.638888888888879</v>
      </c>
    </row>
    <row r="16" spans="1:16" x14ac:dyDescent="0.25">
      <c r="C16" s="7">
        <f>SUM(C13:C15)</f>
        <v>760.33333333333371</v>
      </c>
    </row>
    <row r="18" spans="1:11" x14ac:dyDescent="0.25">
      <c r="A18" s="7" t="s">
        <v>72</v>
      </c>
      <c r="B18" s="7" t="s">
        <v>73</v>
      </c>
      <c r="C18" s="7" t="s">
        <v>74</v>
      </c>
      <c r="D18" s="7" t="s">
        <v>75</v>
      </c>
      <c r="E18" s="7" t="s">
        <v>76</v>
      </c>
      <c r="F18" s="7" t="s">
        <v>77</v>
      </c>
      <c r="H18" s="7" t="s">
        <v>77</v>
      </c>
      <c r="I18" s="7" t="s">
        <v>76</v>
      </c>
      <c r="J18" s="7" t="s">
        <v>75</v>
      </c>
      <c r="K18" s="7" t="s">
        <v>74</v>
      </c>
    </row>
    <row r="19" spans="1:11" x14ac:dyDescent="0.25">
      <c r="A19" s="7" t="s">
        <v>78</v>
      </c>
      <c r="B19" s="7">
        <f>I3</f>
        <v>20</v>
      </c>
      <c r="C19" s="7">
        <v>1</v>
      </c>
      <c r="D19" s="7">
        <v>1</v>
      </c>
      <c r="E19" s="7">
        <v>1</v>
      </c>
      <c r="F19" s="7">
        <v>1</v>
      </c>
      <c r="G19" s="7" t="s">
        <v>79</v>
      </c>
      <c r="H19" s="7">
        <f t="array" ref="H19:K22">LINEST(B19:B22,C19:E22,0,1)</f>
        <v>-5.666666666666667</v>
      </c>
      <c r="I19" s="7">
        <v>-4.9999999999999982</v>
      </c>
      <c r="J19" s="7">
        <v>33.166666666666671</v>
      </c>
      <c r="K19" s="7">
        <v>0</v>
      </c>
    </row>
    <row r="20" spans="1:11" x14ac:dyDescent="0.25">
      <c r="A20" s="7" t="s">
        <v>80</v>
      </c>
      <c r="B20" s="7">
        <f>J3</f>
        <v>36.333333333333336</v>
      </c>
      <c r="C20" s="7">
        <v>1</v>
      </c>
      <c r="D20" s="7">
        <v>1</v>
      </c>
      <c r="E20" s="7">
        <v>-1</v>
      </c>
      <c r="F20" s="7">
        <v>-1</v>
      </c>
      <c r="G20" s="7" t="s">
        <v>81</v>
      </c>
      <c r="H20" s="7">
        <v>2.4999999999999987</v>
      </c>
      <c r="I20" s="7">
        <v>2.4999999999999987</v>
      </c>
      <c r="J20" s="7">
        <v>2.4999999999999987</v>
      </c>
      <c r="K20" s="7" t="e">
        <v>#N/A</v>
      </c>
    </row>
    <row r="21" spans="1:11" x14ac:dyDescent="0.25">
      <c r="A21" s="7" t="s">
        <v>82</v>
      </c>
      <c r="B21" s="7">
        <f>I4</f>
        <v>35</v>
      </c>
      <c r="C21" s="7">
        <v>1</v>
      </c>
      <c r="D21" s="7">
        <v>-1</v>
      </c>
      <c r="E21" s="7">
        <v>1</v>
      </c>
      <c r="F21" s="7">
        <v>-1</v>
      </c>
      <c r="G21" s="7" t="s">
        <v>83</v>
      </c>
      <c r="H21" s="7">
        <v>0.99462776371710993</v>
      </c>
      <c r="I21" s="7">
        <v>4.9999999999999973</v>
      </c>
      <c r="J21" s="7" t="e">
        <v>#N/A</v>
      </c>
      <c r="K21" s="7" t="e">
        <v>#N/A</v>
      </c>
    </row>
    <row r="22" spans="1:11" x14ac:dyDescent="0.25">
      <c r="A22" s="7" t="s">
        <v>84</v>
      </c>
      <c r="B22" s="7">
        <f>J4</f>
        <v>41.333333333333336</v>
      </c>
      <c r="C22" s="7">
        <v>1</v>
      </c>
      <c r="D22" s="7">
        <v>-1</v>
      </c>
      <c r="E22" s="7">
        <v>-1</v>
      </c>
      <c r="F22" s="7">
        <v>1</v>
      </c>
      <c r="G22" s="7" t="s">
        <v>85</v>
      </c>
      <c r="H22" s="7">
        <v>61.714074074074148</v>
      </c>
      <c r="I22" s="7">
        <v>1</v>
      </c>
      <c r="J22" s="7" t="e">
        <v>#N/A</v>
      </c>
      <c r="K22" s="7" t="e">
        <v>#N/A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abSelected="1" workbookViewId="0">
      <selection activeCell="O23" sqref="O23"/>
    </sheetView>
  </sheetViews>
  <sheetFormatPr defaultRowHeight="14.4" x14ac:dyDescent="0.25"/>
  <cols>
    <col min="1" max="16384" width="8.88671875" style="7"/>
  </cols>
  <sheetData>
    <row r="1" spans="1:15" x14ac:dyDescent="0.25">
      <c r="A1" s="7" t="s">
        <v>86</v>
      </c>
      <c r="B1" s="7" t="s">
        <v>87</v>
      </c>
      <c r="C1" s="7" t="s">
        <v>88</v>
      </c>
    </row>
    <row r="2" spans="1:15" x14ac:dyDescent="0.25">
      <c r="A2" s="7">
        <v>2</v>
      </c>
      <c r="B2" s="7">
        <v>4</v>
      </c>
      <c r="C2" s="7">
        <v>3</v>
      </c>
      <c r="G2" s="7" t="s">
        <v>89</v>
      </c>
      <c r="L2" s="7" t="s">
        <v>90</v>
      </c>
    </row>
    <row r="3" spans="1:15" x14ac:dyDescent="0.25">
      <c r="B3" s="7" t="s">
        <v>48</v>
      </c>
      <c r="C3" s="7" t="s">
        <v>50</v>
      </c>
      <c r="D3" s="7" t="s">
        <v>91</v>
      </c>
      <c r="E3" s="7" t="s">
        <v>92</v>
      </c>
      <c r="G3" s="7" t="s">
        <v>48</v>
      </c>
      <c r="H3" s="7" t="s">
        <v>50</v>
      </c>
      <c r="I3" s="7" t="s">
        <v>91</v>
      </c>
      <c r="J3" s="7" t="s">
        <v>92</v>
      </c>
      <c r="L3" s="7" t="s">
        <v>48</v>
      </c>
      <c r="M3" s="7" t="s">
        <v>50</v>
      </c>
      <c r="N3" s="7" t="s">
        <v>91</v>
      </c>
      <c r="O3" s="7" t="s">
        <v>92</v>
      </c>
    </row>
    <row r="4" spans="1:15" x14ac:dyDescent="0.25">
      <c r="A4" s="7" t="s">
        <v>53</v>
      </c>
      <c r="B4" s="8">
        <v>68</v>
      </c>
      <c r="C4" s="8">
        <v>126</v>
      </c>
      <c r="D4" s="8">
        <v>93</v>
      </c>
      <c r="E4" s="8">
        <v>56</v>
      </c>
      <c r="G4" s="8">
        <f>AVERAGE(B4:B6)</f>
        <v>65.333333333333329</v>
      </c>
      <c r="H4" s="8">
        <f>AVERAGE(C4:C6)</f>
        <v>129</v>
      </c>
      <c r="I4" s="8">
        <f>AVERAGE(D4:D6)</f>
        <v>97.333333333333329</v>
      </c>
      <c r="J4" s="8">
        <f>AVERAGE(E4:E6)</f>
        <v>57.333333333333336</v>
      </c>
      <c r="L4" s="7">
        <f t="shared" ref="L4:O9" si="0">B4-G4</f>
        <v>2.6666666666666714</v>
      </c>
      <c r="M4" s="7">
        <f t="shared" si="0"/>
        <v>-3</v>
      </c>
      <c r="N4" s="7">
        <f t="shared" si="0"/>
        <v>-4.3333333333333286</v>
      </c>
      <c r="O4" s="7">
        <f t="shared" si="0"/>
        <v>-1.3333333333333357</v>
      </c>
    </row>
    <row r="5" spans="1:15" x14ac:dyDescent="0.25">
      <c r="A5" s="7" t="s">
        <v>93</v>
      </c>
      <c r="B5" s="8">
        <v>63</v>
      </c>
      <c r="C5" s="8">
        <v>128</v>
      </c>
      <c r="D5" s="8">
        <v>101</v>
      </c>
      <c r="E5" s="8">
        <v>59</v>
      </c>
      <c r="G5" s="8">
        <f>G4</f>
        <v>65.333333333333329</v>
      </c>
      <c r="H5" s="8">
        <f t="shared" ref="H5:J5" si="1">H4</f>
        <v>129</v>
      </c>
      <c r="I5" s="8">
        <f t="shared" si="1"/>
        <v>97.333333333333329</v>
      </c>
      <c r="J5" s="8">
        <f t="shared" si="1"/>
        <v>57.333333333333336</v>
      </c>
      <c r="L5" s="7">
        <f t="shared" si="0"/>
        <v>-2.3333333333333286</v>
      </c>
      <c r="M5" s="7">
        <f t="shared" si="0"/>
        <v>-1</v>
      </c>
      <c r="N5" s="7">
        <f t="shared" si="0"/>
        <v>3.6666666666666714</v>
      </c>
      <c r="O5" s="7">
        <f t="shared" si="0"/>
        <v>1.6666666666666643</v>
      </c>
    </row>
    <row r="6" spans="1:15" x14ac:dyDescent="0.25">
      <c r="A6" s="7" t="s">
        <v>53</v>
      </c>
      <c r="B6" s="8">
        <v>65</v>
      </c>
      <c r="C6" s="8">
        <v>133</v>
      </c>
      <c r="D6" s="8">
        <v>98</v>
      </c>
      <c r="E6" s="8">
        <v>57</v>
      </c>
      <c r="G6" s="8">
        <f>G4</f>
        <v>65.333333333333329</v>
      </c>
      <c r="H6" s="8">
        <f t="shared" ref="H6:J6" si="2">H4</f>
        <v>129</v>
      </c>
      <c r="I6" s="8">
        <f t="shared" si="2"/>
        <v>97.333333333333329</v>
      </c>
      <c r="J6" s="8">
        <f t="shared" si="2"/>
        <v>57.333333333333336</v>
      </c>
      <c r="L6" s="7">
        <f t="shared" si="0"/>
        <v>-0.3333333333333286</v>
      </c>
      <c r="M6" s="7">
        <f t="shared" si="0"/>
        <v>4</v>
      </c>
      <c r="N6" s="7">
        <f t="shared" si="0"/>
        <v>0.6666666666666714</v>
      </c>
      <c r="O6" s="7">
        <f t="shared" si="0"/>
        <v>-0.3333333333333357</v>
      </c>
    </row>
    <row r="7" spans="1:15" x14ac:dyDescent="0.25">
      <c r="A7" s="7" t="s">
        <v>94</v>
      </c>
      <c r="B7" s="8">
        <v>71</v>
      </c>
      <c r="C7" s="8">
        <v>107</v>
      </c>
      <c r="D7" s="8">
        <v>63</v>
      </c>
      <c r="E7" s="8">
        <v>40</v>
      </c>
      <c r="G7" s="8">
        <f>AVERAGE(B7:B9)</f>
        <v>67.666666666666671</v>
      </c>
      <c r="H7" s="8">
        <f>AVERAGE(C7:C9)</f>
        <v>111</v>
      </c>
      <c r="I7" s="8">
        <f>AVERAGE(D7:D9)</f>
        <v>60.666666666666664</v>
      </c>
      <c r="J7" s="8">
        <f>AVERAGE(E7:E9)</f>
        <v>41.666666666666664</v>
      </c>
      <c r="L7" s="7">
        <f t="shared" si="0"/>
        <v>3.3333333333333286</v>
      </c>
      <c r="M7" s="7">
        <f t="shared" si="0"/>
        <v>-4</v>
      </c>
      <c r="N7" s="7">
        <f t="shared" si="0"/>
        <v>2.3333333333333357</v>
      </c>
      <c r="O7" s="7">
        <f t="shared" si="0"/>
        <v>-1.6666666666666643</v>
      </c>
    </row>
    <row r="8" spans="1:15" x14ac:dyDescent="0.25">
      <c r="A8" s="7" t="s">
        <v>94</v>
      </c>
      <c r="B8" s="8">
        <v>66</v>
      </c>
      <c r="C8" s="8">
        <v>110</v>
      </c>
      <c r="D8" s="8">
        <v>60</v>
      </c>
      <c r="E8" s="8">
        <v>41</v>
      </c>
      <c r="G8" s="8">
        <f>G7</f>
        <v>67.666666666666671</v>
      </c>
      <c r="H8" s="8">
        <f t="shared" ref="H8:J8" si="3">H7</f>
        <v>111</v>
      </c>
      <c r="I8" s="8">
        <f t="shared" si="3"/>
        <v>60.666666666666664</v>
      </c>
      <c r="J8" s="8">
        <f t="shared" si="3"/>
        <v>41.666666666666664</v>
      </c>
      <c r="L8" s="7">
        <f t="shared" si="0"/>
        <v>-1.6666666666666714</v>
      </c>
      <c r="M8" s="7">
        <f t="shared" si="0"/>
        <v>-1</v>
      </c>
      <c r="N8" s="7">
        <f t="shared" si="0"/>
        <v>-0.6666666666666643</v>
      </c>
      <c r="O8" s="7">
        <f t="shared" si="0"/>
        <v>-0.6666666666666643</v>
      </c>
    </row>
    <row r="9" spans="1:15" x14ac:dyDescent="0.25">
      <c r="A9" s="7" t="s">
        <v>95</v>
      </c>
      <c r="B9" s="8">
        <v>66</v>
      </c>
      <c r="C9" s="8">
        <v>116</v>
      </c>
      <c r="D9" s="8">
        <v>59</v>
      </c>
      <c r="E9" s="8">
        <v>44</v>
      </c>
      <c r="G9" s="8">
        <f>G7</f>
        <v>67.666666666666671</v>
      </c>
      <c r="H9" s="8">
        <f t="shared" ref="H9:J9" si="4">H7</f>
        <v>111</v>
      </c>
      <c r="I9" s="8">
        <f t="shared" si="4"/>
        <v>60.666666666666664</v>
      </c>
      <c r="J9" s="8">
        <f t="shared" si="4"/>
        <v>41.666666666666664</v>
      </c>
      <c r="L9" s="7">
        <f t="shared" si="0"/>
        <v>-1.6666666666666714</v>
      </c>
      <c r="M9" s="7">
        <f t="shared" si="0"/>
        <v>5</v>
      </c>
      <c r="N9" s="7">
        <f t="shared" si="0"/>
        <v>-1.6666666666666643</v>
      </c>
      <c r="O9" s="7">
        <f t="shared" si="0"/>
        <v>2.3333333333333357</v>
      </c>
    </row>
    <row r="11" spans="1:15" x14ac:dyDescent="0.25">
      <c r="B11" s="7" t="s">
        <v>96</v>
      </c>
      <c r="C11" s="7" t="s">
        <v>97</v>
      </c>
      <c r="D11" s="7" t="s">
        <v>98</v>
      </c>
      <c r="E11" s="7" t="s">
        <v>99</v>
      </c>
      <c r="F11" s="7" t="s">
        <v>100</v>
      </c>
      <c r="G11" s="7" t="s">
        <v>101</v>
      </c>
    </row>
    <row r="12" spans="1:15" x14ac:dyDescent="0.25">
      <c r="A12" s="7" t="s">
        <v>102</v>
      </c>
      <c r="B12" s="8">
        <f>AVERAGE(B4:B6)</f>
        <v>65.333333333333329</v>
      </c>
      <c r="C12" s="8">
        <f>AVERAGE(C4:C6)</f>
        <v>129</v>
      </c>
      <c r="D12" s="8">
        <f>AVERAGE(D4:D6)</f>
        <v>97.333333333333329</v>
      </c>
      <c r="E12" s="8">
        <f>AVERAGE(E4:E6)</f>
        <v>57.333333333333336</v>
      </c>
      <c r="F12" s="7">
        <f>AVERAGE(B12:E12)</f>
        <v>87.249999999999986</v>
      </c>
      <c r="G12" s="8">
        <f>F12-F14</f>
        <v>8.5</v>
      </c>
      <c r="H12" s="7">
        <f>G12</f>
        <v>8.5</v>
      </c>
      <c r="I12" s="7">
        <f t="shared" ref="I12:J13" si="5">H12</f>
        <v>8.5</v>
      </c>
      <c r="J12" s="7">
        <f t="shared" si="5"/>
        <v>8.5</v>
      </c>
    </row>
    <row r="13" spans="1:15" x14ac:dyDescent="0.25">
      <c r="A13" s="7" t="s">
        <v>103</v>
      </c>
      <c r="B13" s="8">
        <f>AVERAGE(B7:B9)</f>
        <v>67.666666666666671</v>
      </c>
      <c r="C13" s="8">
        <f>AVERAGE(C7:C9)</f>
        <v>111</v>
      </c>
      <c r="D13" s="8">
        <f>AVERAGE(D7:D9)</f>
        <v>60.666666666666664</v>
      </c>
      <c r="E13" s="8">
        <f>AVERAGE(E7:E9)</f>
        <v>41.666666666666664</v>
      </c>
      <c r="F13" s="7">
        <f>AVERAGE(B13:E13)</f>
        <v>70.25</v>
      </c>
      <c r="G13" s="8">
        <f>F13-F14</f>
        <v>-8.4999999999999858</v>
      </c>
      <c r="H13" s="7">
        <f>G13</f>
        <v>-8.4999999999999858</v>
      </c>
      <c r="I13" s="7">
        <f t="shared" si="5"/>
        <v>-8.4999999999999858</v>
      </c>
      <c r="J13" s="7">
        <f t="shared" si="5"/>
        <v>-8.4999999999999858</v>
      </c>
    </row>
    <row r="14" spans="1:15" x14ac:dyDescent="0.25">
      <c r="A14" s="7" t="s">
        <v>104</v>
      </c>
      <c r="B14" s="7">
        <f>AVERAGE(B12:B13)</f>
        <v>66.5</v>
      </c>
      <c r="C14" s="7">
        <f t="shared" ref="C14:E14" si="6">AVERAGE(C12:C13)</f>
        <v>120</v>
      </c>
      <c r="D14" s="7">
        <f t="shared" si="6"/>
        <v>79</v>
      </c>
      <c r="E14" s="7">
        <f t="shared" si="6"/>
        <v>49.5</v>
      </c>
      <c r="F14" s="7">
        <f>AVERAGE(B12:E13)</f>
        <v>78.749999999999986</v>
      </c>
      <c r="G14" s="7">
        <f>F14</f>
        <v>78.749999999999986</v>
      </c>
      <c r="H14" s="7">
        <f t="shared" ref="H14:I15" si="7">G14</f>
        <v>78.749999999999986</v>
      </c>
      <c r="I14" s="7">
        <f t="shared" si="7"/>
        <v>78.749999999999986</v>
      </c>
    </row>
    <row r="15" spans="1:15" x14ac:dyDescent="0.25">
      <c r="A15" s="7" t="s">
        <v>51</v>
      </c>
      <c r="B15" s="8">
        <f>B14-F14</f>
        <v>-12.249999999999986</v>
      </c>
      <c r="C15" s="8">
        <f>C14-F14</f>
        <v>41.250000000000014</v>
      </c>
      <c r="D15" s="8">
        <f>D14-F14</f>
        <v>0.25000000000001421</v>
      </c>
      <c r="E15" s="8">
        <f>E14-F14</f>
        <v>-29.249999999999986</v>
      </c>
      <c r="F15" s="7">
        <f>F14</f>
        <v>78.749999999999986</v>
      </c>
      <c r="G15" s="7">
        <f>F15</f>
        <v>78.749999999999986</v>
      </c>
      <c r="H15" s="7">
        <f t="shared" si="7"/>
        <v>78.749999999999986</v>
      </c>
      <c r="I15" s="7">
        <f t="shared" si="7"/>
        <v>78.749999999999986</v>
      </c>
    </row>
    <row r="16" spans="1:15" x14ac:dyDescent="0.25">
      <c r="B16" s="7">
        <f>B15</f>
        <v>-12.249999999999986</v>
      </c>
      <c r="C16" s="7">
        <f t="shared" ref="C16:E16" si="8">C15</f>
        <v>41.250000000000014</v>
      </c>
      <c r="D16" s="7">
        <f t="shared" si="8"/>
        <v>0.25000000000001421</v>
      </c>
      <c r="E16" s="7">
        <f t="shared" si="8"/>
        <v>-29.249999999999986</v>
      </c>
    </row>
    <row r="17" spans="1:15" x14ac:dyDescent="0.25">
      <c r="A17" s="7" t="s">
        <v>105</v>
      </c>
      <c r="B17" s="7" t="s">
        <v>106</v>
      </c>
      <c r="C17" s="7" t="s">
        <v>107</v>
      </c>
      <c r="D17" s="7" t="s">
        <v>108</v>
      </c>
      <c r="E17" s="7" t="s">
        <v>109</v>
      </c>
    </row>
    <row r="18" spans="1:15" x14ac:dyDescent="0.25">
      <c r="A18" s="7" t="s">
        <v>110</v>
      </c>
      <c r="B18" s="8">
        <f>B12-G12-B15-F14</f>
        <v>-9.6666666666666714</v>
      </c>
      <c r="C18" s="8">
        <f t="shared" ref="C18:D19" si="9">C12-H12-C15-G14</f>
        <v>0.5</v>
      </c>
      <c r="D18" s="8">
        <f t="shared" si="9"/>
        <v>9.8333333333333286</v>
      </c>
      <c r="E18" s="8">
        <f>E12-J12-E15-I14</f>
        <v>-0.6666666666666714</v>
      </c>
    </row>
    <row r="19" spans="1:15" x14ac:dyDescent="0.25">
      <c r="A19" s="7" t="s">
        <v>111</v>
      </c>
      <c r="B19" s="8">
        <f>B13-G13-B16-F15</f>
        <v>9.6666666666666572</v>
      </c>
      <c r="C19" s="8">
        <f t="shared" si="9"/>
        <v>-0.50000000000001421</v>
      </c>
      <c r="D19" s="8">
        <f t="shared" si="9"/>
        <v>-9.8333333333333428</v>
      </c>
      <c r="E19" s="8">
        <f>E13-J13-E16-I15</f>
        <v>0.66666666666664298</v>
      </c>
      <c r="O19" s="7" t="s">
        <v>112</v>
      </c>
    </row>
    <row r="21" spans="1:15" x14ac:dyDescent="0.25">
      <c r="A21" s="7" t="s">
        <v>113</v>
      </c>
      <c r="B21" s="7" t="s">
        <v>114</v>
      </c>
      <c r="C21" s="7" t="s">
        <v>115</v>
      </c>
      <c r="D21" s="7" t="s">
        <v>116</v>
      </c>
      <c r="E21" s="7" t="s">
        <v>117</v>
      </c>
      <c r="F21" s="7" t="s">
        <v>118</v>
      </c>
      <c r="H21" s="8" t="s">
        <v>119</v>
      </c>
      <c r="I21" s="8"/>
      <c r="J21" s="8" t="s">
        <v>120</v>
      </c>
      <c r="K21" s="8"/>
      <c r="L21" s="8"/>
    </row>
    <row r="22" spans="1:15" x14ac:dyDescent="0.25">
      <c r="A22" s="7" t="s">
        <v>121</v>
      </c>
      <c r="B22" s="7">
        <f>A2-1</f>
        <v>1</v>
      </c>
      <c r="C22" s="7">
        <f>B2*C2*SUMSQ(G12:G13)</f>
        <v>1733.9999999999973</v>
      </c>
      <c r="D22" s="7">
        <f>C22/B22</f>
        <v>1733.9999999999973</v>
      </c>
      <c r="E22" s="7">
        <f>D22/D25</f>
        <v>182.52631578939912</v>
      </c>
      <c r="F22" s="7">
        <f>FDIST(E22,B22,B25)</f>
        <v>3.6280007247057237E-10</v>
      </c>
      <c r="H22" s="8">
        <f>(D22-D25)/(B2*C2)</f>
        <v>143.70833333333277</v>
      </c>
      <c r="I22" s="8"/>
      <c r="J22" s="8">
        <f>H22/H26*100</f>
        <v>12.198342430708591</v>
      </c>
      <c r="K22" s="8"/>
      <c r="L22" s="8"/>
    </row>
    <row r="23" spans="1:15" x14ac:dyDescent="0.25">
      <c r="A23" s="7" t="s">
        <v>122</v>
      </c>
      <c r="B23" s="7">
        <f>B2-1</f>
        <v>3</v>
      </c>
      <c r="C23" s="7">
        <f>A2*C2*SUMSQ(B15:E15)</f>
        <v>16243.5</v>
      </c>
      <c r="D23" s="7">
        <f t="shared" ref="D23:D25" si="10">C23/B23</f>
        <v>5414.5</v>
      </c>
      <c r="E23" s="7">
        <f>D23/D25</f>
        <v>569.94736842082068</v>
      </c>
      <c r="F23" s="7">
        <f>FDIST(E23,B23,B25)</f>
        <v>1.8142703432108011E-16</v>
      </c>
      <c r="H23" s="8">
        <f>(D23-D25)/(A2*C2)</f>
        <v>900.83333333333269</v>
      </c>
      <c r="I23" s="8"/>
      <c r="J23" s="8">
        <f>H23/H26*100</f>
        <v>76.465109699020175</v>
      </c>
      <c r="K23" s="8"/>
      <c r="L23" s="8"/>
    </row>
    <row r="24" spans="1:15" x14ac:dyDescent="0.25">
      <c r="A24" s="7" t="s">
        <v>123</v>
      </c>
      <c r="B24" s="7">
        <f>B22*B23</f>
        <v>3</v>
      </c>
      <c r="C24" s="7">
        <f>C2*SUMSQ(B18:E19)</f>
        <v>1145</v>
      </c>
      <c r="D24" s="7">
        <f t="shared" si="10"/>
        <v>381.66666666666669</v>
      </c>
      <c r="E24" s="7">
        <f>D24/D25</f>
        <v>40.175438596474883</v>
      </c>
      <c r="F24" s="7">
        <f>FDIST(E24,B24,B25)</f>
        <v>1.12429337099945E-7</v>
      </c>
      <c r="H24" s="8">
        <f>(D24-D25)/C2</f>
        <v>124.05555555555428</v>
      </c>
      <c r="I24" s="8"/>
      <c r="J24" s="8">
        <f>H24/H26*100</f>
        <v>10.530162809615197</v>
      </c>
      <c r="K24" s="8"/>
      <c r="L24" s="8"/>
    </row>
    <row r="25" spans="1:15" x14ac:dyDescent="0.25">
      <c r="A25" s="7" t="s">
        <v>60</v>
      </c>
      <c r="B25" s="7">
        <f>A2*B2*(C2-1)</f>
        <v>16</v>
      </c>
      <c r="C25" s="7">
        <f>C26-C22-C23-C24</f>
        <v>152.00000000006185</v>
      </c>
      <c r="D25" s="7">
        <f t="shared" si="10"/>
        <v>9.5000000000038654</v>
      </c>
      <c r="H25" s="8">
        <f>D25</f>
        <v>9.5000000000038654</v>
      </c>
      <c r="I25" s="8"/>
      <c r="J25" s="8">
        <f>H25/H26*100</f>
        <v>0.80638506065604554</v>
      </c>
      <c r="K25" s="8"/>
      <c r="L25" s="8"/>
    </row>
    <row r="26" spans="1:15" x14ac:dyDescent="0.25">
      <c r="A26" s="7" t="s">
        <v>124</v>
      </c>
      <c r="B26" s="7">
        <f>SUM(B22:B25)</f>
        <v>23</v>
      </c>
      <c r="C26" s="7">
        <f>SUMSQ(B4:E9)-24*F14^2</f>
        <v>19274.500000000058</v>
      </c>
      <c r="H26" s="8">
        <f>SUM(H22:H25)</f>
        <v>1178.0972222222235</v>
      </c>
      <c r="I26" s="8"/>
      <c r="J26" s="8"/>
      <c r="K26" s="8"/>
      <c r="L26" s="8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ANOVA-RBD-QQplot</vt:lpstr>
      <vt:lpstr>A2xB2xR3</vt:lpstr>
      <vt:lpstr>A2xB4xR3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2013-11-10T01:55:40Z</dcterms:modified>
</cp:coreProperties>
</file>