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6" windowWidth="19200" windowHeight="11640" tabRatio="419" activeTab="1"/>
  </bookViews>
  <sheets>
    <sheet name="ANOVA-OneFactor" sheetId="8" r:id="rId1"/>
    <sheet name="ANOVA-CRD" sheetId="9" r:id="rId2"/>
    <sheet name="ANOVA-RBD" sheetId="7" r:id="rId3"/>
  </sheets>
  <calcPr calcId="145621"/>
</workbook>
</file>

<file path=xl/calcChain.xml><?xml version="1.0" encoding="utf-8"?>
<calcChain xmlns="http://schemas.openxmlformats.org/spreadsheetml/2006/main">
  <c r="K9" i="8" l="1"/>
  <c r="M2" i="9"/>
  <c r="L2" i="9"/>
  <c r="K3" i="9"/>
  <c r="K2" i="9"/>
  <c r="M2" i="8"/>
  <c r="J4" i="9"/>
  <c r="J3" i="9"/>
  <c r="J2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3" i="9"/>
  <c r="D23" i="9"/>
  <c r="D24" i="9"/>
  <c r="D25" i="9"/>
  <c r="D26" i="9"/>
  <c r="D22" i="9"/>
  <c r="D17" i="9"/>
  <c r="D18" i="9"/>
  <c r="D19" i="9"/>
  <c r="D20" i="9"/>
  <c r="D16" i="9"/>
  <c r="D12" i="9"/>
  <c r="D13" i="9"/>
  <c r="D14" i="9"/>
  <c r="D11" i="9"/>
  <c r="D5" i="9"/>
  <c r="D6" i="9"/>
  <c r="D7" i="9"/>
  <c r="D8" i="9"/>
  <c r="D9" i="9"/>
  <c r="D4" i="9"/>
  <c r="D21" i="9"/>
  <c r="D15" i="9"/>
  <c r="D10" i="9"/>
  <c r="D3" i="9"/>
  <c r="C27" i="9"/>
  <c r="L6" i="8"/>
  <c r="L2" i="8"/>
  <c r="B49" i="7" l="1"/>
  <c r="B50" i="7" s="1"/>
  <c r="B38" i="7"/>
  <c r="C52" i="7"/>
  <c r="B52" i="7"/>
  <c r="B51" i="7"/>
  <c r="C51" i="7"/>
  <c r="C48" i="7"/>
  <c r="B48" i="7"/>
  <c r="R2" i="7" l="1"/>
  <c r="N3" i="8" l="1"/>
  <c r="N4" i="8"/>
  <c r="N5" i="8"/>
  <c r="N2" i="8"/>
  <c r="E14" i="8"/>
  <c r="F14" i="8"/>
  <c r="G14" i="8"/>
  <c r="H14" i="8"/>
  <c r="I14" i="8"/>
  <c r="E15" i="8"/>
  <c r="F15" i="8"/>
  <c r="G15" i="8"/>
  <c r="H15" i="8"/>
  <c r="I15" i="8"/>
  <c r="J15" i="8"/>
  <c r="E16" i="8"/>
  <c r="F16" i="8"/>
  <c r="G16" i="8"/>
  <c r="H16" i="8"/>
  <c r="I16" i="8"/>
  <c r="J16" i="8"/>
  <c r="K13" i="8"/>
  <c r="F13" i="8"/>
  <c r="G13" i="8"/>
  <c r="H13" i="8"/>
  <c r="I13" i="8"/>
  <c r="J13" i="8"/>
  <c r="E13" i="8"/>
  <c r="F10" i="8"/>
  <c r="T2" i="7"/>
  <c r="F9" i="8"/>
  <c r="F8" i="8"/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U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" i="7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S4" i="7"/>
  <c r="S5" i="7"/>
  <c r="S6" i="7"/>
  <c r="S7" i="7"/>
  <c r="S8" i="7"/>
  <c r="S9" i="7"/>
  <c r="S10" i="7"/>
  <c r="S11" i="7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3" i="7"/>
  <c r="G9" i="8" l="1"/>
  <c r="E9" i="8"/>
  <c r="M5" i="8"/>
  <c r="M4" i="8"/>
  <c r="M3" i="8"/>
  <c r="L3" i="8"/>
  <c r="L4" i="8"/>
  <c r="L5" i="8"/>
  <c r="G8" i="8" l="1"/>
  <c r="H8" i="8" s="1"/>
  <c r="I8" i="8" s="1"/>
  <c r="E21" i="7"/>
  <c r="F22" i="7" s="1"/>
  <c r="E14" i="7"/>
  <c r="F14" i="7" s="1"/>
  <c r="G14" i="7" s="1"/>
  <c r="H14" i="7" s="1"/>
  <c r="E15" i="7"/>
  <c r="F15" i="7" s="1"/>
  <c r="G15" i="7" s="1"/>
  <c r="H15" i="7" s="1"/>
  <c r="E16" i="7"/>
  <c r="F16" i="7" s="1"/>
  <c r="G16" i="7" s="1"/>
  <c r="H16" i="7" s="1"/>
  <c r="E17" i="7"/>
  <c r="F17" i="7" s="1"/>
  <c r="G17" i="7" s="1"/>
  <c r="H17" i="7" s="1"/>
  <c r="E18" i="7"/>
  <c r="E19" i="7"/>
  <c r="E20" i="7"/>
  <c r="C21" i="7"/>
  <c r="C22" i="7" s="1"/>
  <c r="C23" i="7" s="1"/>
  <c r="C24" i="7" s="1"/>
  <c r="C25" i="7" s="1"/>
  <c r="C26" i="7" s="1"/>
  <c r="C27" i="7" s="1"/>
  <c r="C28" i="7" s="1"/>
  <c r="C29" i="7" s="1"/>
  <c r="D21" i="7"/>
  <c r="D22" i="7" s="1"/>
  <c r="D23" i="7" s="1"/>
  <c r="D24" i="7" s="1"/>
  <c r="D25" i="7" s="1"/>
  <c r="D26" i="7" s="1"/>
  <c r="D27" i="7" s="1"/>
  <c r="D28" i="7" s="1"/>
  <c r="D29" i="7" s="1"/>
  <c r="B21" i="7"/>
  <c r="B22" i="7" s="1"/>
  <c r="B23" i="7" s="1"/>
  <c r="B24" i="7" s="1"/>
  <c r="B25" i="7" s="1"/>
  <c r="B26" i="7" s="1"/>
  <c r="B27" i="7" s="1"/>
  <c r="B28" i="7" s="1"/>
  <c r="B29" i="7" s="1"/>
  <c r="E13" i="7"/>
  <c r="F13" i="7" s="1"/>
  <c r="G13" i="7" s="1"/>
  <c r="H13" i="7" s="1"/>
  <c r="B4" i="7"/>
  <c r="B5" i="7"/>
  <c r="B6" i="7"/>
  <c r="B7" i="7"/>
  <c r="B8" i="7"/>
  <c r="B9" i="7"/>
  <c r="B10" i="7"/>
  <c r="B3" i="7"/>
  <c r="K13" i="7" l="1"/>
  <c r="G22" i="7"/>
  <c r="F23" i="7"/>
  <c r="F20" i="7"/>
  <c r="G20" i="7" s="1"/>
  <c r="H20" i="7" s="1"/>
  <c r="C34" i="7"/>
  <c r="D34" i="7" s="1"/>
  <c r="F19" i="7"/>
  <c r="G19" i="7" s="1"/>
  <c r="H19" i="7" s="1"/>
  <c r="C36" i="7"/>
  <c r="F18" i="7"/>
  <c r="G18" i="7" s="1"/>
  <c r="H18" i="7" s="1"/>
  <c r="F24" i="7" l="1"/>
  <c r="K14" i="7"/>
  <c r="H22" i="7"/>
  <c r="G23" i="7"/>
  <c r="L13" i="7"/>
  <c r="C33" i="7"/>
  <c r="D33" i="7" s="1"/>
  <c r="C35" i="7" l="1"/>
  <c r="D35" i="7" s="1"/>
  <c r="E33" i="7" s="1"/>
  <c r="F33" i="7" s="1"/>
  <c r="H23" i="7"/>
  <c r="M13" i="7"/>
  <c r="L14" i="7"/>
  <c r="G24" i="7"/>
  <c r="F25" i="7"/>
  <c r="K15" i="7"/>
  <c r="K16" i="7" l="1"/>
  <c r="F26" i="7"/>
  <c r="G25" i="7"/>
  <c r="L15" i="7"/>
  <c r="M14" i="7"/>
  <c r="H24" i="7"/>
  <c r="E34" i="7"/>
  <c r="F34" i="7" s="1"/>
  <c r="H25" i="7" l="1"/>
  <c r="M15" i="7"/>
  <c r="L16" i="7"/>
  <c r="G26" i="7"/>
  <c r="K17" i="7"/>
  <c r="F27" i="7"/>
  <c r="F28" i="7" l="1"/>
  <c r="K18" i="7"/>
  <c r="G27" i="7"/>
  <c r="L17" i="7"/>
  <c r="H26" i="7"/>
  <c r="M16" i="7"/>
  <c r="H27" i="7" l="1"/>
  <c r="M17" i="7"/>
  <c r="G28" i="7"/>
  <c r="L18" i="7"/>
  <c r="K19" i="7"/>
  <c r="F29" i="7"/>
  <c r="K20" i="7" s="1"/>
  <c r="G29" i="7" l="1"/>
  <c r="L20" i="7" s="1"/>
  <c r="L19" i="7"/>
  <c r="H28" i="7"/>
  <c r="M18" i="7"/>
  <c r="H29" i="7" l="1"/>
  <c r="M20" i="7" s="1"/>
  <c r="M19" i="7"/>
  <c r="C37" i="7" l="1"/>
</calcChain>
</file>

<file path=xl/sharedStrings.xml><?xml version="1.0" encoding="utf-8"?>
<sst xmlns="http://schemas.openxmlformats.org/spreadsheetml/2006/main" count="244" uniqueCount="124">
  <si>
    <t>Mean</t>
    <phoneticPr fontId="1" type="noConversion"/>
  </si>
  <si>
    <t>F</t>
    <phoneticPr fontId="1" type="noConversion"/>
  </si>
  <si>
    <t>A</t>
  </si>
  <si>
    <t>A</t>
    <phoneticPr fontId="1" type="noConversion"/>
  </si>
  <si>
    <t>B</t>
  </si>
  <si>
    <t>B</t>
    <phoneticPr fontId="1" type="noConversion"/>
  </si>
  <si>
    <t>C</t>
  </si>
  <si>
    <t>C</t>
    <phoneticPr fontId="1" type="noConversion"/>
  </si>
  <si>
    <t>D</t>
  </si>
  <si>
    <t>D</t>
    <phoneticPr fontId="1" type="noConversion"/>
  </si>
  <si>
    <t>E</t>
  </si>
  <si>
    <t>E</t>
    <phoneticPr fontId="1" type="noConversion"/>
  </si>
  <si>
    <t>F</t>
  </si>
  <si>
    <t>F</t>
    <phoneticPr fontId="1" type="noConversion"/>
  </si>
  <si>
    <t>G</t>
  </si>
  <si>
    <t>G</t>
    <phoneticPr fontId="1" type="noConversion"/>
  </si>
  <si>
    <t>H</t>
  </si>
  <si>
    <t>H</t>
    <phoneticPr fontId="1" type="noConversion"/>
  </si>
  <si>
    <t>Mutant</t>
    <phoneticPr fontId="1" type="noConversion"/>
  </si>
  <si>
    <t>RandNum</t>
    <phoneticPr fontId="1" type="noConversion"/>
  </si>
  <si>
    <t>Rep2</t>
  </si>
  <si>
    <t>Rep2</t>
    <phoneticPr fontId="1" type="noConversion"/>
  </si>
  <si>
    <t>Rep1</t>
    <phoneticPr fontId="1" type="noConversion"/>
  </si>
  <si>
    <t>Rep3</t>
  </si>
  <si>
    <t>Rep3</t>
    <phoneticPr fontId="1" type="noConversion"/>
  </si>
  <si>
    <t>Rep1</t>
    <phoneticPr fontId="1" type="noConversion"/>
  </si>
  <si>
    <t>Mean</t>
    <phoneticPr fontId="1" type="noConversion"/>
  </si>
  <si>
    <t>Source</t>
    <phoneticPr fontId="1" type="noConversion"/>
  </si>
  <si>
    <t>Mutant</t>
    <phoneticPr fontId="1" type="noConversion"/>
  </si>
  <si>
    <t>Block</t>
    <phoneticPr fontId="1" type="noConversion"/>
  </si>
  <si>
    <t>Residual</t>
    <phoneticPr fontId="1" type="noConversion"/>
  </si>
  <si>
    <t xml:space="preserve">D.F. </t>
    <phoneticPr fontId="1" type="noConversion"/>
  </si>
  <si>
    <t>Total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</si>
  <si>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</si>
  <si>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</si>
  <si>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</si>
  <si>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</t>
    <phoneticPr fontId="1" type="noConversion"/>
  </si>
  <si>
    <t>Effect</t>
    <phoneticPr fontId="1" type="noConversion"/>
  </si>
  <si>
    <t>Effect</t>
    <phoneticPr fontId="1" type="noConversion"/>
  </si>
  <si>
    <t>LSD (0.05)</t>
    <phoneticPr fontId="1" type="noConversion"/>
  </si>
  <si>
    <t>Randomization</t>
    <phoneticPr fontId="1" type="noConversion"/>
  </si>
  <si>
    <t>Randomization</t>
    <phoneticPr fontId="1" type="noConversion"/>
  </si>
  <si>
    <t>A1</t>
    <phoneticPr fontId="1" type="noConversion"/>
  </si>
  <si>
    <t>A2</t>
  </si>
  <si>
    <t>A3</t>
  </si>
  <si>
    <t>A4</t>
  </si>
  <si>
    <t>A2</t>
    <phoneticPr fontId="1" type="noConversion"/>
  </si>
  <si>
    <t>A3</t>
    <phoneticPr fontId="1" type="noConversion"/>
  </si>
  <si>
    <t>A4</t>
    <phoneticPr fontId="1" type="noConversion"/>
  </si>
  <si>
    <t>Plot1</t>
    <phoneticPr fontId="1" type="noConversion"/>
  </si>
  <si>
    <t>Plot2</t>
  </si>
  <si>
    <t>Plot3</t>
  </si>
  <si>
    <t>Plot4</t>
  </si>
  <si>
    <t>Plot5</t>
  </si>
  <si>
    <t>Plot6</t>
  </si>
  <si>
    <t>Plot7</t>
  </si>
  <si>
    <t>Plot8</t>
  </si>
  <si>
    <t>Plot9</t>
  </si>
  <si>
    <t>Plot10</t>
  </si>
  <si>
    <t>Plot11</t>
  </si>
  <si>
    <t>Plot12</t>
  </si>
  <si>
    <t>Plot13</t>
  </si>
  <si>
    <t>Plot14</t>
  </si>
  <si>
    <t>Plot15</t>
  </si>
  <si>
    <t>Plot16</t>
  </si>
  <si>
    <t>Plot17</t>
  </si>
  <si>
    <t>Plot18</t>
  </si>
  <si>
    <t>Plot19</t>
  </si>
  <si>
    <t>Plot20</t>
  </si>
  <si>
    <t>Plot21</t>
  </si>
  <si>
    <t>Plot22</t>
  </si>
  <si>
    <t>Plot23</t>
  </si>
  <si>
    <t>Plot24</t>
  </si>
  <si>
    <t>RandNum</t>
    <phoneticPr fontId="1" type="noConversion"/>
  </si>
  <si>
    <t>Q</t>
    <phoneticPr fontId="1" type="noConversion"/>
  </si>
  <si>
    <t>Source</t>
    <phoneticPr fontId="1" type="noConversion"/>
  </si>
  <si>
    <t>Factor A</t>
    <phoneticPr fontId="1" type="noConversion"/>
  </si>
  <si>
    <t>Residual</t>
    <phoneticPr fontId="1" type="noConversion"/>
  </si>
  <si>
    <t>D.F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</si>
  <si>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</si>
  <si>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</si>
  <si>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</si>
  <si>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</t>
    <phoneticPr fontId="1" type="noConversion"/>
  </si>
  <si>
    <t>a</t>
    <phoneticPr fontId="1" type="noConversion"/>
  </si>
  <si>
    <t>ab</t>
    <phoneticPr fontId="1" type="noConversion"/>
  </si>
  <si>
    <t>b</t>
    <phoneticPr fontId="1" type="noConversion"/>
  </si>
  <si>
    <t>b</t>
    <phoneticPr fontId="1" type="noConversion"/>
  </si>
  <si>
    <t>Error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</si>
  <si>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</si>
  <si>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</si>
  <si>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</si>
  <si>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Th. P</t>
    <phoneticPr fontId="1" type="noConversion"/>
  </si>
  <si>
    <t>Obs. P</t>
    <phoneticPr fontId="1" type="noConversion"/>
  </si>
  <si>
    <t>Error</t>
    <phoneticPr fontId="1" type="noConversion"/>
  </si>
  <si>
    <t>Effect</t>
    <phoneticPr fontId="1" type="noConversion"/>
  </si>
  <si>
    <t>SS</t>
    <phoneticPr fontId="1" type="noConversion"/>
  </si>
  <si>
    <t>Obs. Q</t>
    <phoneticPr fontId="1" type="noConversion"/>
  </si>
  <si>
    <t>Th. Q</t>
    <phoneticPr fontId="1" type="noConversion"/>
  </si>
  <si>
    <t>MS(error)</t>
    <phoneticPr fontId="1" type="noConversion"/>
  </si>
  <si>
    <t xml:space="preserve">D.F. </t>
    <phoneticPr fontId="1" type="noConversion"/>
  </si>
  <si>
    <t>SE(Effect mean)</t>
    <phoneticPr fontId="1" type="noConversion"/>
  </si>
  <si>
    <t>LSD(0.01)</t>
    <phoneticPr fontId="1" type="noConversion"/>
  </si>
  <si>
    <t>LSD(0.05)</t>
    <phoneticPr fontId="1" type="noConversion"/>
  </si>
  <si>
    <t>t(0.05, 14)</t>
    <phoneticPr fontId="1" type="noConversion"/>
  </si>
  <si>
    <t>Treatmeant</t>
    <phoneticPr fontId="1" type="noConversion"/>
  </si>
  <si>
    <t>Replication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</si>
  <si>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</si>
  <si>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</si>
  <si>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</si>
  <si>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Obs</t>
    <phoneticPr fontId="1" type="noConversion"/>
  </si>
  <si>
    <t>Mean</t>
    <phoneticPr fontId="1" type="noConversion"/>
  </si>
  <si>
    <t>Overall mean</t>
    <phoneticPr fontId="1" type="noConversion"/>
  </si>
  <si>
    <t>Error</t>
    <phoneticPr fontId="1" type="noConversion"/>
  </si>
  <si>
    <t>Deviation</t>
    <phoneticPr fontId="1" type="noConversion"/>
  </si>
  <si>
    <t>Source</t>
    <phoneticPr fontId="1" type="noConversion"/>
  </si>
  <si>
    <t xml:space="preserve">D.F. </t>
    <phoneticPr fontId="1" type="noConversion"/>
  </si>
  <si>
    <t>SS</t>
    <phoneticPr fontId="1" type="noConversion"/>
  </si>
  <si>
    <t>MS</t>
    <phoneticPr fontId="1" type="noConversion"/>
  </si>
  <si>
    <t>F</t>
    <phoneticPr fontId="1" type="noConversion"/>
  </si>
  <si>
    <t>P value</t>
    <phoneticPr fontId="1" type="noConversion"/>
  </si>
  <si>
    <t>Treatment</t>
    <phoneticPr fontId="1" type="noConversion"/>
  </si>
  <si>
    <t xml:space="preserve">Error </t>
    <phoneticPr fontId="1" type="noConversion"/>
  </si>
  <si>
    <t>Total</t>
    <phoneticPr fontId="1" type="noConversion"/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</si>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</sst>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P-P plot</a:t>
            </a:r>
          </a:p>
        </c:rich>
      </c:tx>
      <c:layout>
        <c:manualLayout>
          <c:xMode val="edge"/>
          <c:yMode val="edge"/>
          <c:x val="9.8413150016404188E-2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'ANOVA-RBD'!$T$2:$T$25</c:f>
              <c:numCache>
                <c:formatCode>General</c:formatCode>
                <c:ptCount val="24"/>
                <c:pt idx="0">
                  <c:v>0.04</c:v>
                </c:pt>
                <c:pt idx="1">
                  <c:v>0.08</c:v>
                </c:pt>
                <c:pt idx="2">
                  <c:v>0.12</c:v>
                </c:pt>
                <c:pt idx="3">
                  <c:v>0.16</c:v>
                </c:pt>
                <c:pt idx="4">
                  <c:v>0.2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0.32</c:v>
                </c:pt>
                <c:pt idx="8">
                  <c:v>0.36</c:v>
                </c:pt>
                <c:pt idx="9">
                  <c:v>0.4</c:v>
                </c:pt>
                <c:pt idx="10">
                  <c:v>0.44</c:v>
                </c:pt>
                <c:pt idx="11">
                  <c:v>0.48</c:v>
                </c:pt>
                <c:pt idx="12">
                  <c:v>0.52</c:v>
                </c:pt>
                <c:pt idx="13">
                  <c:v>0.56000000000000005</c:v>
                </c:pt>
                <c:pt idx="14">
                  <c:v>0.6</c:v>
                </c:pt>
                <c:pt idx="15">
                  <c:v>0.64</c:v>
                </c:pt>
                <c:pt idx="16">
                  <c:v>0.68</c:v>
                </c:pt>
                <c:pt idx="17">
                  <c:v>0.72</c:v>
                </c:pt>
                <c:pt idx="18">
                  <c:v>0.76</c:v>
                </c:pt>
                <c:pt idx="19">
                  <c:v>0.8</c:v>
                </c:pt>
                <c:pt idx="20">
                  <c:v>0.84</c:v>
                </c:pt>
                <c:pt idx="21">
                  <c:v>0.88</c:v>
                </c:pt>
                <c:pt idx="22">
                  <c:v>0.92</c:v>
                </c:pt>
                <c:pt idx="23">
                  <c:v>0.96</c:v>
                </c:pt>
              </c:numCache>
            </c:numRef>
          </c:xVal>
          <c:yVal>
            <c:numRef>
              <c:f>'ANOVA-RBD'!$U$2:$U$25</c:f>
              <c:numCache>
                <c:formatCode>General</c:formatCode>
                <c:ptCount val="24"/>
                <c:pt idx="0">
                  <c:v>3.8136184442715632E-2</c:v>
                </c:pt>
                <c:pt idx="1">
                  <c:v>0.13297604250575953</c:v>
                </c:pt>
                <c:pt idx="2">
                  <c:v>0.16057877984187971</c:v>
                </c:pt>
                <c:pt idx="3">
                  <c:v>0.18035409621384335</c:v>
                </c:pt>
                <c:pt idx="4">
                  <c:v>0.24830919602690643</c:v>
                </c:pt>
                <c:pt idx="5">
                  <c:v>0.27692648902860079</c:v>
                </c:pt>
                <c:pt idx="6">
                  <c:v>0.30024738138181617</c:v>
                </c:pt>
                <c:pt idx="7">
                  <c:v>0.36634990254335609</c:v>
                </c:pt>
                <c:pt idx="8">
                  <c:v>0.38610215959900474</c:v>
                </c:pt>
                <c:pt idx="9">
                  <c:v>0.45081455098246775</c:v>
                </c:pt>
                <c:pt idx="10">
                  <c:v>0.48183916880364708</c:v>
                </c:pt>
                <c:pt idx="11">
                  <c:v>0.49221459072659779</c:v>
                </c:pt>
                <c:pt idx="12">
                  <c:v>0.51945703870426763</c:v>
                </c:pt>
                <c:pt idx="13">
                  <c:v>0.54403034756731861</c:v>
                </c:pt>
                <c:pt idx="14">
                  <c:v>0.5709918966463623</c:v>
                </c:pt>
                <c:pt idx="15">
                  <c:v>0.60139729081350213</c:v>
                </c:pt>
                <c:pt idx="16">
                  <c:v>0.64096999990423287</c:v>
                </c:pt>
                <c:pt idx="17">
                  <c:v>0.74127877019153765</c:v>
                </c:pt>
                <c:pt idx="18">
                  <c:v>0.76588386508505724</c:v>
                </c:pt>
                <c:pt idx="19">
                  <c:v>0.76886571094558465</c:v>
                </c:pt>
                <c:pt idx="20">
                  <c:v>0.83136030009938533</c:v>
                </c:pt>
                <c:pt idx="21">
                  <c:v>0.85253743241076818</c:v>
                </c:pt>
                <c:pt idx="22">
                  <c:v>0.85625453224150982</c:v>
                </c:pt>
                <c:pt idx="23">
                  <c:v>0.89828083911445333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83648"/>
        <c:axId val="195093632"/>
      </c:scatterChart>
      <c:valAx>
        <c:axId val="1950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093632"/>
        <c:crosses val="autoZero"/>
        <c:crossBetween val="midCat"/>
      </c:valAx>
      <c:valAx>
        <c:axId val="19509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083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Q-Q</a:t>
            </a:r>
            <a:r>
              <a:rPr lang="en-US" altLang="zh-CN" baseline="0"/>
              <a:t> plot</a:t>
            </a:r>
            <a:endParaRPr lang="zh-CN" altLang="en-US"/>
          </a:p>
        </c:rich>
      </c:tx>
      <c:layout>
        <c:manualLayout>
          <c:xMode val="edge"/>
          <c:yMode val="edge"/>
          <c:x val="3.405768126640419E-2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'ANOVA-RBD'!$Q$2:$Q$25</c:f>
              <c:numCache>
                <c:formatCode>General</c:formatCode>
                <c:ptCount val="24"/>
                <c:pt idx="0">
                  <c:v>-2.2708333333333339</c:v>
                </c:pt>
                <c:pt idx="1">
                  <c:v>-1.4250000000000007</c:v>
                </c:pt>
                <c:pt idx="2">
                  <c:v>-1.2708333333333339</c:v>
                </c:pt>
                <c:pt idx="3">
                  <c:v>-1.1708333333333325</c:v>
                </c:pt>
                <c:pt idx="4">
                  <c:v>-0.87083333333333357</c:v>
                </c:pt>
                <c:pt idx="5">
                  <c:v>-0.75833333333333286</c:v>
                </c:pt>
                <c:pt idx="6">
                  <c:v>-0.67083333333333428</c:v>
                </c:pt>
                <c:pt idx="7">
                  <c:v>-0.4375</c:v>
                </c:pt>
                <c:pt idx="8">
                  <c:v>-0.37083333333333357</c:v>
                </c:pt>
                <c:pt idx="9">
                  <c:v>-0.15833333333333321</c:v>
                </c:pt>
                <c:pt idx="10">
                  <c:v>-5.8333333333331794E-2</c:v>
                </c:pt>
                <c:pt idx="11">
                  <c:v>-2.5000000000000355E-2</c:v>
                </c:pt>
                <c:pt idx="12">
                  <c:v>6.2499999999998224E-2</c:v>
                </c:pt>
                <c:pt idx="13">
                  <c:v>0.1416666666666675</c:v>
                </c:pt>
                <c:pt idx="14">
                  <c:v>0.22916666666666607</c:v>
                </c:pt>
                <c:pt idx="15">
                  <c:v>0.32916666666666572</c:v>
                </c:pt>
                <c:pt idx="16">
                  <c:v>0.46249999999999858</c:v>
                </c:pt>
                <c:pt idx="17">
                  <c:v>0.82916666666666572</c:v>
                </c:pt>
                <c:pt idx="18">
                  <c:v>0.92916666666666536</c:v>
                </c:pt>
                <c:pt idx="19">
                  <c:v>0.94166666666666643</c:v>
                </c:pt>
                <c:pt idx="20">
                  <c:v>1.2291666666666679</c:v>
                </c:pt>
                <c:pt idx="21">
                  <c:v>1.3416666666666668</c:v>
                </c:pt>
                <c:pt idx="22">
                  <c:v>1.3624999999999989</c:v>
                </c:pt>
                <c:pt idx="23">
                  <c:v>1.6291666666666664</c:v>
                </c:pt>
              </c:numCache>
            </c:numRef>
          </c:xVal>
          <c:yVal>
            <c:numRef>
              <c:f>'ANOVA-RBD'!$R$2:$R$25</c:f>
              <c:numCache>
                <c:formatCode>General</c:formatCode>
                <c:ptCount val="24"/>
                <c:pt idx="0">
                  <c:v>-2.2425871738849517</c:v>
                </c:pt>
                <c:pt idx="1">
                  <c:v>-1.7998632143609679</c:v>
                </c:pt>
                <c:pt idx="2">
                  <c:v>-1.5051301045006662</c:v>
                </c:pt>
                <c:pt idx="3">
                  <c:v>-1.2738768706029939</c:v>
                </c:pt>
                <c:pt idx="4">
                  <c:v>-1.0780967614198753</c:v>
                </c:pt>
                <c:pt idx="5">
                  <c:v>-0.90475676611417888</c:v>
                </c:pt>
                <c:pt idx="6">
                  <c:v>-0.74660609350671592</c:v>
                </c:pt>
                <c:pt idx="7">
                  <c:v>-0.59911102587650245</c:v>
                </c:pt>
                <c:pt idx="8">
                  <c:v>-0.45917717934228908</c:v>
                </c:pt>
                <c:pt idx="9">
                  <c:v>-0.32453160698701622</c:v>
                </c:pt>
                <c:pt idx="10">
                  <c:v>-0.19338797051283524</c:v>
                </c:pt>
                <c:pt idx="11">
                  <c:v>-6.4245546274286497E-2</c:v>
                </c:pt>
                <c:pt idx="12">
                  <c:v>6.4245546274286497E-2</c:v>
                </c:pt>
                <c:pt idx="13">
                  <c:v>0.19338797051283546</c:v>
                </c:pt>
                <c:pt idx="14">
                  <c:v>0.32453160698701622</c:v>
                </c:pt>
                <c:pt idx="15">
                  <c:v>0.45917717934228908</c:v>
                </c:pt>
                <c:pt idx="16">
                  <c:v>0.59911102587650245</c:v>
                </c:pt>
                <c:pt idx="17">
                  <c:v>0.74660609350671592</c:v>
                </c:pt>
                <c:pt idx="18">
                  <c:v>0.90475676611417888</c:v>
                </c:pt>
                <c:pt idx="19">
                  <c:v>1.0780967614198755</c:v>
                </c:pt>
                <c:pt idx="20">
                  <c:v>1.2738768706029939</c:v>
                </c:pt>
                <c:pt idx="21">
                  <c:v>1.5051301045006662</c:v>
                </c:pt>
                <c:pt idx="22">
                  <c:v>1.7998632143609647</c:v>
                </c:pt>
                <c:pt idx="23">
                  <c:v>2.2425871738849517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265280"/>
        <c:axId val="195266816"/>
      </c:scatterChart>
      <c:valAx>
        <c:axId val="1952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266816"/>
        <c:crosses val="autoZero"/>
        <c:crossBetween val="midCat"/>
      </c:valAx>
      <c:valAx>
        <c:axId val="19526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265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472440</xdr:colOff>
      <xdr:row>0</xdr:row>
      <xdr:rowOff>140970</xdr:rowOff>
    </xdr:from>
    <xdr:to>
      <xdr:col>29</xdr:col>
      <xdr:colOff>167640</xdr:colOff>
      <xdr:row>15</xdr:row>
      <xdr:rowOff>140970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457200</xdr:colOff>
      <xdr:row>16</xdr:row>
      <xdr:rowOff>45720</xdr:rowOff>
    </xdr:from>
    <xdr:to>
      <xdr:col>29</xdr:col>
      <xdr:colOff>152400</xdr:colOff>
      <xdr:row>31</xdr:row>
      <xdr:rowOff>45720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M18" sqref="M18"/>
    </sheetView>
  </sheetViews>
  <sheetFormatPr defaultColWidth="6.88671875" defaultRowHeight="14.4" x14ac:dyDescent="0.25"/>
  <cols>
    <col min="1" max="3" width="6.88671875" style="3"/>
    <col min="4" max="4" width="9.5546875" style="3" bestFit="1" customWidth="1"/>
    <col min="5" max="16384" width="6.88671875" style="3"/>
  </cols>
  <sheetData>
    <row r="1" spans="1:14" x14ac:dyDescent="0.25">
      <c r="B1" s="3" t="s">
        <v>41</v>
      </c>
      <c r="C1" s="3" t="s">
        <v>73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 t="s">
        <v>0</v>
      </c>
      <c r="M1" s="3" t="s">
        <v>74</v>
      </c>
      <c r="N1" s="3" t="s">
        <v>94</v>
      </c>
    </row>
    <row r="2" spans="1:14" x14ac:dyDescent="0.25">
      <c r="A2" s="3" t="s">
        <v>49</v>
      </c>
      <c r="B2" s="3" t="s">
        <v>42</v>
      </c>
      <c r="C2" s="3">
        <v>1.6941285549103791E-2</v>
      </c>
      <c r="D2" s="3" t="s">
        <v>42</v>
      </c>
      <c r="E2" s="3">
        <v>7.9</v>
      </c>
      <c r="F2" s="3">
        <v>6.2</v>
      </c>
      <c r="G2" s="3">
        <v>6.6</v>
      </c>
      <c r="H2" s="3">
        <v>8.6</v>
      </c>
      <c r="I2" s="3">
        <v>8.9</v>
      </c>
      <c r="J2" s="3">
        <v>10.1</v>
      </c>
      <c r="K2" s="3">
        <v>9.6</v>
      </c>
      <c r="L2" s="3">
        <f>AVERAGE(E2:K2)</f>
        <v>8.2714285714285722</v>
      </c>
      <c r="M2" s="3">
        <f>SUMSQ(E2:K2)-7*L2^2</f>
        <v>12.834285714285613</v>
      </c>
      <c r="N2" s="3">
        <f>L2-L$6</f>
        <v>1.2547619047619039</v>
      </c>
    </row>
    <row r="3" spans="1:14" x14ac:dyDescent="0.25">
      <c r="A3" s="3" t="s">
        <v>50</v>
      </c>
      <c r="B3" s="3" t="s">
        <v>47</v>
      </c>
      <c r="C3" s="3">
        <v>4.0355769225759008E-2</v>
      </c>
      <c r="D3" s="3" t="s">
        <v>43</v>
      </c>
      <c r="E3" s="3">
        <v>5.7</v>
      </c>
      <c r="F3" s="3">
        <v>7.5</v>
      </c>
      <c r="G3" s="3">
        <v>9.8000000000000007</v>
      </c>
      <c r="H3" s="3">
        <v>6.1</v>
      </c>
      <c r="I3" s="3">
        <v>8.4</v>
      </c>
      <c r="L3" s="3">
        <f t="shared" ref="L3:L5" si="0">AVERAGE(E3:K3)</f>
        <v>7.5</v>
      </c>
      <c r="M3" s="3">
        <f>SUMSQ(E3:I3)-5*L3^2</f>
        <v>11.300000000000011</v>
      </c>
      <c r="N3" s="3">
        <f t="shared" ref="N3:N5" si="1">L3-L$6</f>
        <v>0.48333333333333162</v>
      </c>
    </row>
    <row r="4" spans="1:14" x14ac:dyDescent="0.25">
      <c r="A4" s="3" t="s">
        <v>51</v>
      </c>
      <c r="B4" s="3" t="s">
        <v>48</v>
      </c>
      <c r="C4" s="3">
        <v>4.2339925060005612E-2</v>
      </c>
      <c r="D4" s="3" t="s">
        <v>44</v>
      </c>
      <c r="E4" s="3">
        <v>6.4</v>
      </c>
      <c r="F4" s="3">
        <v>7.1</v>
      </c>
      <c r="G4" s="3">
        <v>7.9</v>
      </c>
      <c r="H4" s="3">
        <v>4.5</v>
      </c>
      <c r="I4" s="3">
        <v>5</v>
      </c>
      <c r="J4" s="3">
        <v>4</v>
      </c>
      <c r="L4" s="3">
        <f t="shared" si="0"/>
        <v>5.8166666666666664</v>
      </c>
      <c r="M4" s="3">
        <f>SUMSQ(E4:J4)-6*L4^2</f>
        <v>12.028333333333336</v>
      </c>
      <c r="N4" s="3">
        <f t="shared" si="1"/>
        <v>-1.200000000000002</v>
      </c>
    </row>
    <row r="5" spans="1:14" x14ac:dyDescent="0.25">
      <c r="A5" s="3" t="s">
        <v>52</v>
      </c>
      <c r="B5" s="3" t="s">
        <v>47</v>
      </c>
      <c r="C5" s="3">
        <v>6.3423484619181236E-2</v>
      </c>
      <c r="D5" s="3" t="s">
        <v>45</v>
      </c>
      <c r="E5" s="3">
        <v>6.8</v>
      </c>
      <c r="F5" s="3">
        <v>7.5</v>
      </c>
      <c r="G5" s="3">
        <v>5</v>
      </c>
      <c r="H5" s="3">
        <v>5.3</v>
      </c>
      <c r="I5" s="3">
        <v>6.1</v>
      </c>
      <c r="J5" s="3">
        <v>7.4</v>
      </c>
      <c r="L5" s="3">
        <f t="shared" si="0"/>
        <v>6.3500000000000005</v>
      </c>
      <c r="M5" s="3">
        <f>SUMSQ(E5:J5)-6*L5^2</f>
        <v>5.6149999999999238</v>
      </c>
      <c r="N5" s="3">
        <f t="shared" si="1"/>
        <v>-0.66666666666666785</v>
      </c>
    </row>
    <row r="6" spans="1:14" x14ac:dyDescent="0.25">
      <c r="A6" s="3" t="s">
        <v>53</v>
      </c>
      <c r="B6" s="3" t="s">
        <v>42</v>
      </c>
      <c r="C6" s="3">
        <v>0.12525736054649561</v>
      </c>
      <c r="L6" s="3">
        <f>AVERAGE(E2:K5)</f>
        <v>7.0166666666666684</v>
      </c>
    </row>
    <row r="7" spans="1:14" x14ac:dyDescent="0.25">
      <c r="A7" s="3" t="s">
        <v>54</v>
      </c>
      <c r="B7" s="3" t="s">
        <v>47</v>
      </c>
      <c r="C7" s="3">
        <v>0.12662136170603</v>
      </c>
      <c r="D7" s="3" t="s">
        <v>75</v>
      </c>
      <c r="E7" s="3" t="s">
        <v>78</v>
      </c>
      <c r="F7" s="3" t="s">
        <v>79</v>
      </c>
      <c r="G7" s="3" t="s">
        <v>80</v>
      </c>
      <c r="H7" s="3" t="s">
        <v>81</v>
      </c>
      <c r="I7" s="3" t="s">
        <v>82</v>
      </c>
      <c r="K7" s="3" t="s">
        <v>95</v>
      </c>
    </row>
    <row r="8" spans="1:14" x14ac:dyDescent="0.25">
      <c r="A8" s="3" t="s">
        <v>55</v>
      </c>
      <c r="B8" s="3" t="s">
        <v>48</v>
      </c>
      <c r="C8" s="3">
        <v>0.20830071141769502</v>
      </c>
      <c r="D8" s="3" t="s">
        <v>76</v>
      </c>
      <c r="E8" s="3">
        <v>3</v>
      </c>
      <c r="F8" s="3">
        <f>F10-F9</f>
        <v>23.495714285713746</v>
      </c>
      <c r="G8" s="3">
        <f>F8/E8</f>
        <v>7.8319047619045818</v>
      </c>
      <c r="H8" s="3">
        <f>G8/G9</f>
        <v>3.7493303545985399</v>
      </c>
      <c r="I8" s="3">
        <f>FDIST(H8,3,20)</f>
        <v>2.7551665396996172E-2</v>
      </c>
    </row>
    <row r="9" spans="1:14" x14ac:dyDescent="0.25">
      <c r="A9" s="3" t="s">
        <v>56</v>
      </c>
      <c r="B9" s="3" t="s">
        <v>48</v>
      </c>
      <c r="C9" s="3">
        <v>0.22102380786579012</v>
      </c>
      <c r="D9" s="3" t="s">
        <v>77</v>
      </c>
      <c r="E9" s="3">
        <f>E10-E8</f>
        <v>20</v>
      </c>
      <c r="F9" s="3">
        <f>SUM(M2:M5)</f>
        <v>41.777619047618884</v>
      </c>
      <c r="G9" s="3">
        <f>F9/E9</f>
        <v>2.0888809523809444</v>
      </c>
      <c r="K9" s="3">
        <f>SUMSQ(E13:K16)</f>
        <v>41.777619047619048</v>
      </c>
    </row>
    <row r="10" spans="1:14" x14ac:dyDescent="0.25">
      <c r="A10" s="3" t="s">
        <v>57</v>
      </c>
      <c r="B10" s="3" t="s">
        <v>42</v>
      </c>
      <c r="C10" s="3">
        <v>0.25536312561722974</v>
      </c>
      <c r="D10" s="3" t="s">
        <v>32</v>
      </c>
      <c r="E10" s="3">
        <v>23</v>
      </c>
      <c r="F10" s="3">
        <f>SUMSQ(E2:K5)-24*L6^2</f>
        <v>65.27333333333263</v>
      </c>
    </row>
    <row r="11" spans="1:14" x14ac:dyDescent="0.25">
      <c r="A11" s="3" t="s">
        <v>58</v>
      </c>
      <c r="B11" s="3" t="s">
        <v>46</v>
      </c>
      <c r="C11" s="3">
        <v>0.33457712481095692</v>
      </c>
    </row>
    <row r="12" spans="1:14" x14ac:dyDescent="0.25">
      <c r="A12" s="3" t="s">
        <v>59</v>
      </c>
      <c r="B12" s="3" t="s">
        <v>48</v>
      </c>
      <c r="C12" s="3">
        <v>0.36683549616194089</v>
      </c>
      <c r="D12" s="3" t="s">
        <v>93</v>
      </c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</row>
    <row r="13" spans="1:14" x14ac:dyDescent="0.25">
      <c r="A13" s="3" t="s">
        <v>60</v>
      </c>
      <c r="B13" s="3" t="s">
        <v>46</v>
      </c>
      <c r="C13" s="3">
        <v>0.41832206979853959</v>
      </c>
      <c r="D13" s="3" t="s">
        <v>42</v>
      </c>
      <c r="E13" s="3">
        <f>E2-$L2</f>
        <v>-0.37142857142857189</v>
      </c>
      <c r="F13" s="3">
        <f t="shared" ref="F13:J13" si="2">F2-$L2</f>
        <v>-2.0714285714285721</v>
      </c>
      <c r="G13" s="3">
        <f t="shared" si="2"/>
        <v>-1.6714285714285726</v>
      </c>
      <c r="H13" s="3">
        <f t="shared" si="2"/>
        <v>0.3285714285714274</v>
      </c>
      <c r="I13" s="3">
        <f t="shared" si="2"/>
        <v>0.62857142857142811</v>
      </c>
      <c r="J13" s="3">
        <f t="shared" si="2"/>
        <v>1.8285714285714274</v>
      </c>
      <c r="K13" s="3">
        <f>K2-$L2</f>
        <v>1.3285714285714274</v>
      </c>
    </row>
    <row r="14" spans="1:14" x14ac:dyDescent="0.25">
      <c r="A14" s="3" t="s">
        <v>61</v>
      </c>
      <c r="B14" s="3" t="s">
        <v>48</v>
      </c>
      <c r="C14" s="3">
        <v>0.44140704006291798</v>
      </c>
      <c r="D14" s="3" t="s">
        <v>43</v>
      </c>
      <c r="E14" s="3">
        <f t="shared" ref="E14:I14" si="3">E3-$L3</f>
        <v>-1.7999999999999998</v>
      </c>
      <c r="F14" s="3">
        <f t="shared" si="3"/>
        <v>0</v>
      </c>
      <c r="G14" s="3">
        <f t="shared" si="3"/>
        <v>2.3000000000000007</v>
      </c>
      <c r="H14" s="3">
        <f t="shared" si="3"/>
        <v>-1.4000000000000004</v>
      </c>
      <c r="I14" s="3">
        <f t="shared" si="3"/>
        <v>0.90000000000000036</v>
      </c>
    </row>
    <row r="15" spans="1:14" x14ac:dyDescent="0.25">
      <c r="A15" s="3" t="s">
        <v>62</v>
      </c>
      <c r="B15" s="3" t="s">
        <v>46</v>
      </c>
      <c r="C15" s="3">
        <v>0.63508609562116802</v>
      </c>
      <c r="D15" s="3" t="s">
        <v>44</v>
      </c>
      <c r="E15" s="3">
        <f t="shared" ref="E15:J15" si="4">E4-$L4</f>
        <v>0.58333333333333393</v>
      </c>
      <c r="F15" s="3">
        <f t="shared" si="4"/>
        <v>1.2833333333333332</v>
      </c>
      <c r="G15" s="3">
        <f t="shared" si="4"/>
        <v>2.0833333333333339</v>
      </c>
      <c r="H15" s="3">
        <f t="shared" si="4"/>
        <v>-1.3166666666666664</v>
      </c>
      <c r="I15" s="3">
        <f t="shared" si="4"/>
        <v>-0.81666666666666643</v>
      </c>
      <c r="J15" s="3">
        <f t="shared" si="4"/>
        <v>-1.8166666666666664</v>
      </c>
    </row>
    <row r="16" spans="1:14" x14ac:dyDescent="0.25">
      <c r="A16" s="3" t="s">
        <v>63</v>
      </c>
      <c r="B16" s="3" t="s">
        <v>47</v>
      </c>
      <c r="C16" s="3">
        <v>0.7625734737722869</v>
      </c>
      <c r="D16" s="3" t="s">
        <v>45</v>
      </c>
      <c r="E16" s="3">
        <f t="shared" ref="E16:J16" si="5">E5-$L5</f>
        <v>0.44999999999999929</v>
      </c>
      <c r="F16" s="3">
        <f t="shared" si="5"/>
        <v>1.1499999999999995</v>
      </c>
      <c r="G16" s="3">
        <f t="shared" si="5"/>
        <v>-1.3500000000000005</v>
      </c>
      <c r="H16" s="3">
        <f t="shared" si="5"/>
        <v>-1.0500000000000007</v>
      </c>
      <c r="I16" s="3">
        <f t="shared" si="5"/>
        <v>-0.25000000000000089</v>
      </c>
      <c r="J16" s="3">
        <f t="shared" si="5"/>
        <v>1.0499999999999998</v>
      </c>
    </row>
    <row r="17" spans="1:3" x14ac:dyDescent="0.25">
      <c r="A17" s="3" t="s">
        <v>64</v>
      </c>
      <c r="B17" s="3" t="s">
        <v>46</v>
      </c>
      <c r="C17" s="3">
        <v>0.79970536266074899</v>
      </c>
    </row>
    <row r="18" spans="1:3" x14ac:dyDescent="0.25">
      <c r="A18" s="3" t="s">
        <v>65</v>
      </c>
      <c r="B18" s="3" t="s">
        <v>47</v>
      </c>
      <c r="C18" s="3">
        <v>0.80234906428653197</v>
      </c>
    </row>
    <row r="19" spans="1:3" x14ac:dyDescent="0.25">
      <c r="A19" s="3" t="s">
        <v>66</v>
      </c>
      <c r="B19" s="3" t="s">
        <v>42</v>
      </c>
      <c r="C19" s="3">
        <v>0.82944354654145258</v>
      </c>
    </row>
    <row r="20" spans="1:3" x14ac:dyDescent="0.25">
      <c r="A20" s="3" t="s">
        <v>67</v>
      </c>
      <c r="B20" s="3" t="s">
        <v>48</v>
      </c>
      <c r="C20" s="3">
        <v>0.83865228718002904</v>
      </c>
    </row>
    <row r="21" spans="1:3" x14ac:dyDescent="0.25">
      <c r="A21" s="3" t="s">
        <v>68</v>
      </c>
      <c r="B21" s="3" t="s">
        <v>47</v>
      </c>
      <c r="C21" s="3">
        <v>0.8488142949352947</v>
      </c>
    </row>
    <row r="22" spans="1:3" x14ac:dyDescent="0.25">
      <c r="A22" s="3" t="s">
        <v>69</v>
      </c>
      <c r="B22" s="3" t="s">
        <v>46</v>
      </c>
      <c r="C22" s="3">
        <v>0.85335685259796967</v>
      </c>
    </row>
    <row r="23" spans="1:3" x14ac:dyDescent="0.25">
      <c r="A23" s="3" t="s">
        <v>70</v>
      </c>
      <c r="B23" s="3" t="s">
        <v>42</v>
      </c>
      <c r="C23" s="3">
        <v>0.86098775111309134</v>
      </c>
    </row>
    <row r="24" spans="1:3" x14ac:dyDescent="0.25">
      <c r="A24" s="3" t="s">
        <v>71</v>
      </c>
      <c r="B24" s="3" t="s">
        <v>42</v>
      </c>
      <c r="C24" s="3">
        <v>0.96450448795333199</v>
      </c>
    </row>
    <row r="25" spans="1:3" x14ac:dyDescent="0.25">
      <c r="A25" s="3" t="s">
        <v>72</v>
      </c>
      <c r="B25" s="3" t="s">
        <v>42</v>
      </c>
      <c r="C25" s="3">
        <v>0.97509957832997385</v>
      </c>
    </row>
  </sheetData>
  <sortState ref="B2:C25">
    <sortCondition ref="C2:C25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J14" sqref="J14"/>
    </sheetView>
  </sheetViews>
  <sheetFormatPr defaultRowHeight="14.4" x14ac:dyDescent="0.25"/>
  <cols>
    <col min="1" max="1" width="11.6640625" bestFit="1" customWidth="1"/>
    <col min="2" max="2" width="12.77734375" bestFit="1" customWidth="1"/>
    <col min="5" max="5" width="13.88671875" bestFit="1" customWidth="1"/>
    <col min="8" max="8" width="10.5546875" bestFit="1" customWidth="1"/>
  </cols>
  <sheetData>
    <row r="1" spans="1:13" x14ac:dyDescent="0.25">
      <c r="E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119</v>
      </c>
    </row>
    <row r="2" spans="1:13" x14ac:dyDescent="0.25">
      <c r="A2" t="s">
        <v>104</v>
      </c>
      <c r="B2" t="s">
        <v>105</v>
      </c>
      <c r="C2" t="s">
        <v>109</v>
      </c>
      <c r="D2" t="s">
        <v>110</v>
      </c>
      <c r="E2" t="s">
        <v>104</v>
      </c>
      <c r="F2" t="s">
        <v>112</v>
      </c>
      <c r="G2" t="s">
        <v>123</v>
      </c>
      <c r="H2" t="s">
        <v>120</v>
      </c>
      <c r="I2">
        <v>3</v>
      </c>
      <c r="J2">
        <f>SUMSQ(E3:E26)</f>
        <v>23.495714285714303</v>
      </c>
      <c r="K2">
        <f>J2/I2</f>
        <v>7.8319047619047675</v>
      </c>
      <c r="L2">
        <f>K2/K3</f>
        <v>3.7493303545986145</v>
      </c>
      <c r="M2">
        <f>FDIST(L2,3,20)</f>
        <v>2.7551665396994354E-2</v>
      </c>
    </row>
    <row r="3" spans="1:13" x14ac:dyDescent="0.25">
      <c r="A3" s="3" t="s">
        <v>42</v>
      </c>
      <c r="B3">
        <v>1</v>
      </c>
      <c r="C3" s="3">
        <v>7.9</v>
      </c>
      <c r="D3">
        <f>AVERAGE(C3:C9)</f>
        <v>8.2714285714285722</v>
      </c>
      <c r="E3">
        <f>D3-$C$27</f>
        <v>1.2547619047619039</v>
      </c>
      <c r="F3">
        <f>C3-D3</f>
        <v>-0.37142857142857189</v>
      </c>
      <c r="G3">
        <f>C3-$C$27</f>
        <v>0.88333333333333197</v>
      </c>
      <c r="H3" t="s">
        <v>121</v>
      </c>
      <c r="I3">
        <v>20</v>
      </c>
      <c r="J3">
        <f>SUMSQ(F3:F26)</f>
        <v>41.777619047619048</v>
      </c>
      <c r="K3" s="5">
        <f>J3/I3</f>
        <v>2.0888809523809524</v>
      </c>
    </row>
    <row r="4" spans="1:13" x14ac:dyDescent="0.25">
      <c r="B4">
        <v>2</v>
      </c>
      <c r="C4" s="3">
        <v>6.2</v>
      </c>
      <c r="D4">
        <f>D3</f>
        <v>8.2714285714285722</v>
      </c>
      <c r="E4">
        <f t="shared" ref="E4:E26" si="0">D4-$C$27</f>
        <v>1.2547619047619039</v>
      </c>
      <c r="F4">
        <f t="shared" ref="F4:F26" si="1">C4-D4</f>
        <v>-2.0714285714285721</v>
      </c>
      <c r="G4">
        <f t="shared" ref="G4:G26" si="2">C4-$C$27</f>
        <v>-0.81666666666666821</v>
      </c>
      <c r="H4" t="s">
        <v>122</v>
      </c>
      <c r="I4">
        <v>23</v>
      </c>
      <c r="J4">
        <f>SUMSQ(G3:G26)</f>
        <v>65.273333333333341</v>
      </c>
    </row>
    <row r="5" spans="1:13" x14ac:dyDescent="0.25">
      <c r="B5">
        <v>3</v>
      </c>
      <c r="C5" s="3">
        <v>6.6</v>
      </c>
      <c r="D5">
        <f t="shared" ref="D5:D9" si="3">D4</f>
        <v>8.2714285714285722</v>
      </c>
      <c r="E5">
        <f t="shared" si="0"/>
        <v>1.2547619047619039</v>
      </c>
      <c r="F5">
        <f t="shared" si="1"/>
        <v>-1.6714285714285726</v>
      </c>
      <c r="G5">
        <f t="shared" si="2"/>
        <v>-0.41666666666666874</v>
      </c>
    </row>
    <row r="6" spans="1:13" x14ac:dyDescent="0.25">
      <c r="B6">
        <v>4</v>
      </c>
      <c r="C6" s="3">
        <v>8.6</v>
      </c>
      <c r="D6">
        <f t="shared" si="3"/>
        <v>8.2714285714285722</v>
      </c>
      <c r="E6">
        <f t="shared" si="0"/>
        <v>1.2547619047619039</v>
      </c>
      <c r="F6">
        <f t="shared" si="1"/>
        <v>0.3285714285714274</v>
      </c>
      <c r="G6">
        <f t="shared" si="2"/>
        <v>1.5833333333333313</v>
      </c>
    </row>
    <row r="7" spans="1:13" x14ac:dyDescent="0.25">
      <c r="B7">
        <v>5</v>
      </c>
      <c r="C7" s="3">
        <v>8.9</v>
      </c>
      <c r="D7">
        <f t="shared" si="3"/>
        <v>8.2714285714285722</v>
      </c>
      <c r="E7">
        <f t="shared" si="0"/>
        <v>1.2547619047619039</v>
      </c>
      <c r="F7">
        <f t="shared" si="1"/>
        <v>0.62857142857142811</v>
      </c>
      <c r="G7">
        <f t="shared" si="2"/>
        <v>1.883333333333332</v>
      </c>
    </row>
    <row r="8" spans="1:13" x14ac:dyDescent="0.25">
      <c r="B8">
        <v>6</v>
      </c>
      <c r="C8" s="3">
        <v>10.1</v>
      </c>
      <c r="D8">
        <f t="shared" si="3"/>
        <v>8.2714285714285722</v>
      </c>
      <c r="E8">
        <f t="shared" si="0"/>
        <v>1.2547619047619039</v>
      </c>
      <c r="F8">
        <f t="shared" si="1"/>
        <v>1.8285714285714274</v>
      </c>
      <c r="G8">
        <f t="shared" si="2"/>
        <v>3.0833333333333313</v>
      </c>
    </row>
    <row r="9" spans="1:13" x14ac:dyDescent="0.25">
      <c r="B9">
        <v>7</v>
      </c>
      <c r="C9" s="3">
        <v>9.6</v>
      </c>
      <c r="D9">
        <f t="shared" si="3"/>
        <v>8.2714285714285722</v>
      </c>
      <c r="E9">
        <f t="shared" si="0"/>
        <v>1.2547619047619039</v>
      </c>
      <c r="F9">
        <f t="shared" si="1"/>
        <v>1.3285714285714274</v>
      </c>
      <c r="G9">
        <f t="shared" si="2"/>
        <v>2.5833333333333313</v>
      </c>
    </row>
    <row r="10" spans="1:13" x14ac:dyDescent="0.25">
      <c r="A10" t="s">
        <v>106</v>
      </c>
      <c r="B10">
        <v>1</v>
      </c>
      <c r="C10" s="3">
        <v>5.7</v>
      </c>
      <c r="D10">
        <f>AVERAGE(C10:C14)</f>
        <v>7.5</v>
      </c>
      <c r="E10">
        <f t="shared" si="0"/>
        <v>0.48333333333333162</v>
      </c>
      <c r="F10">
        <f t="shared" si="1"/>
        <v>-1.7999999999999998</v>
      </c>
      <c r="G10">
        <f t="shared" si="2"/>
        <v>-1.3166666666666682</v>
      </c>
    </row>
    <row r="11" spans="1:13" x14ac:dyDescent="0.25">
      <c r="B11">
        <v>2</v>
      </c>
      <c r="C11" s="3">
        <v>7.5</v>
      </c>
      <c r="D11">
        <f>D10</f>
        <v>7.5</v>
      </c>
      <c r="E11">
        <f t="shared" si="0"/>
        <v>0.48333333333333162</v>
      </c>
      <c r="F11">
        <f t="shared" si="1"/>
        <v>0</v>
      </c>
      <c r="G11">
        <f t="shared" si="2"/>
        <v>0.48333333333333162</v>
      </c>
    </row>
    <row r="12" spans="1:13" x14ac:dyDescent="0.25">
      <c r="B12">
        <v>3</v>
      </c>
      <c r="C12" s="3">
        <v>9.8000000000000007</v>
      </c>
      <c r="D12">
        <f t="shared" ref="D12:D14" si="4">D11</f>
        <v>7.5</v>
      </c>
      <c r="E12">
        <f t="shared" si="0"/>
        <v>0.48333333333333162</v>
      </c>
      <c r="F12">
        <f t="shared" si="1"/>
        <v>2.3000000000000007</v>
      </c>
      <c r="G12">
        <f t="shared" si="2"/>
        <v>2.7833333333333323</v>
      </c>
    </row>
    <row r="13" spans="1:13" x14ac:dyDescent="0.25">
      <c r="B13">
        <v>4</v>
      </c>
      <c r="C13" s="3">
        <v>6.1</v>
      </c>
      <c r="D13">
        <f t="shared" si="4"/>
        <v>7.5</v>
      </c>
      <c r="E13">
        <f t="shared" si="0"/>
        <v>0.48333333333333162</v>
      </c>
      <c r="F13">
        <f t="shared" si="1"/>
        <v>-1.4000000000000004</v>
      </c>
      <c r="G13">
        <f t="shared" si="2"/>
        <v>-0.91666666666666874</v>
      </c>
    </row>
    <row r="14" spans="1:13" x14ac:dyDescent="0.25">
      <c r="B14">
        <v>5</v>
      </c>
      <c r="C14" s="3">
        <v>8.4</v>
      </c>
      <c r="D14">
        <f t="shared" si="4"/>
        <v>7.5</v>
      </c>
      <c r="E14">
        <f t="shared" si="0"/>
        <v>0.48333333333333162</v>
      </c>
      <c r="F14">
        <f t="shared" si="1"/>
        <v>0.90000000000000036</v>
      </c>
      <c r="G14">
        <f t="shared" si="2"/>
        <v>1.383333333333332</v>
      </c>
    </row>
    <row r="15" spans="1:13" x14ac:dyDescent="0.25">
      <c r="A15" t="s">
        <v>107</v>
      </c>
      <c r="B15">
        <v>1</v>
      </c>
      <c r="C15" s="3">
        <v>6.4</v>
      </c>
      <c r="D15">
        <f>AVERAGE(C15:C20)</f>
        <v>5.8166666666666664</v>
      </c>
      <c r="E15">
        <f t="shared" si="0"/>
        <v>-1.200000000000002</v>
      </c>
      <c r="F15">
        <f t="shared" si="1"/>
        <v>0.58333333333333393</v>
      </c>
      <c r="G15">
        <f t="shared" si="2"/>
        <v>-0.61666666666666803</v>
      </c>
    </row>
    <row r="16" spans="1:13" x14ac:dyDescent="0.25">
      <c r="B16">
        <v>2</v>
      </c>
      <c r="C16" s="3">
        <v>7.1</v>
      </c>
      <c r="D16">
        <f>D15</f>
        <v>5.8166666666666664</v>
      </c>
      <c r="E16">
        <f t="shared" si="0"/>
        <v>-1.200000000000002</v>
      </c>
      <c r="F16">
        <f t="shared" si="1"/>
        <v>1.2833333333333332</v>
      </c>
      <c r="G16">
        <f t="shared" si="2"/>
        <v>8.3333333333331261E-2</v>
      </c>
    </row>
    <row r="17" spans="1:7" x14ac:dyDescent="0.25">
      <c r="A17" s="3"/>
      <c r="B17">
        <v>3</v>
      </c>
      <c r="C17" s="3">
        <v>7.9</v>
      </c>
      <c r="D17">
        <f t="shared" ref="D17:D20" si="5">D16</f>
        <v>5.8166666666666664</v>
      </c>
      <c r="E17">
        <f t="shared" si="0"/>
        <v>-1.200000000000002</v>
      </c>
      <c r="F17">
        <f t="shared" si="1"/>
        <v>2.0833333333333339</v>
      </c>
      <c r="G17">
        <f t="shared" si="2"/>
        <v>0.88333333333333197</v>
      </c>
    </row>
    <row r="18" spans="1:7" x14ac:dyDescent="0.25">
      <c r="A18" s="3"/>
      <c r="B18">
        <v>4</v>
      </c>
      <c r="C18" s="3">
        <v>4.5</v>
      </c>
      <c r="D18">
        <f t="shared" si="5"/>
        <v>5.8166666666666664</v>
      </c>
      <c r="E18">
        <f t="shared" si="0"/>
        <v>-1.200000000000002</v>
      </c>
      <c r="F18">
        <f t="shared" si="1"/>
        <v>-1.3166666666666664</v>
      </c>
      <c r="G18">
        <f t="shared" si="2"/>
        <v>-2.5166666666666684</v>
      </c>
    </row>
    <row r="19" spans="1:7" x14ac:dyDescent="0.25">
      <c r="A19" s="3"/>
      <c r="B19">
        <v>5</v>
      </c>
      <c r="C19" s="3">
        <v>5</v>
      </c>
      <c r="D19">
        <f t="shared" si="5"/>
        <v>5.8166666666666664</v>
      </c>
      <c r="E19">
        <f t="shared" si="0"/>
        <v>-1.200000000000002</v>
      </c>
      <c r="F19">
        <f t="shared" si="1"/>
        <v>-0.81666666666666643</v>
      </c>
      <c r="G19">
        <f t="shared" si="2"/>
        <v>-2.0166666666666684</v>
      </c>
    </row>
    <row r="20" spans="1:7" x14ac:dyDescent="0.25">
      <c r="B20">
        <v>6</v>
      </c>
      <c r="C20" s="3">
        <v>4</v>
      </c>
      <c r="D20">
        <f t="shared" si="5"/>
        <v>5.8166666666666664</v>
      </c>
      <c r="E20">
        <f t="shared" si="0"/>
        <v>-1.200000000000002</v>
      </c>
      <c r="F20">
        <f t="shared" si="1"/>
        <v>-1.8166666666666664</v>
      </c>
      <c r="G20">
        <f t="shared" si="2"/>
        <v>-3.0166666666666684</v>
      </c>
    </row>
    <row r="21" spans="1:7" x14ac:dyDescent="0.25">
      <c r="A21" t="s">
        <v>108</v>
      </c>
      <c r="B21">
        <v>1</v>
      </c>
      <c r="C21" s="3">
        <v>6.8</v>
      </c>
      <c r="D21">
        <f>AVERAGE(C21:C26)</f>
        <v>6.3500000000000005</v>
      </c>
      <c r="E21">
        <f t="shared" si="0"/>
        <v>-0.66666666666666785</v>
      </c>
      <c r="F21">
        <f t="shared" si="1"/>
        <v>0.44999999999999929</v>
      </c>
      <c r="G21">
        <f t="shared" si="2"/>
        <v>-0.21666666666666856</v>
      </c>
    </row>
    <row r="22" spans="1:7" x14ac:dyDescent="0.25">
      <c r="B22">
        <v>2</v>
      </c>
      <c r="C22" s="3">
        <v>7.5</v>
      </c>
      <c r="D22">
        <f>D21</f>
        <v>6.3500000000000005</v>
      </c>
      <c r="E22">
        <f t="shared" si="0"/>
        <v>-0.66666666666666785</v>
      </c>
      <c r="F22">
        <f t="shared" si="1"/>
        <v>1.1499999999999995</v>
      </c>
      <c r="G22">
        <f t="shared" si="2"/>
        <v>0.48333333333333162</v>
      </c>
    </row>
    <row r="23" spans="1:7" x14ac:dyDescent="0.25">
      <c r="B23">
        <v>3</v>
      </c>
      <c r="C23" s="3">
        <v>5</v>
      </c>
      <c r="D23">
        <f t="shared" ref="D23:D26" si="6">D22</f>
        <v>6.3500000000000005</v>
      </c>
      <c r="E23">
        <f t="shared" si="0"/>
        <v>-0.66666666666666785</v>
      </c>
      <c r="F23">
        <f t="shared" si="1"/>
        <v>-1.3500000000000005</v>
      </c>
      <c r="G23">
        <f t="shared" si="2"/>
        <v>-2.0166666666666684</v>
      </c>
    </row>
    <row r="24" spans="1:7" x14ac:dyDescent="0.25">
      <c r="B24">
        <v>4</v>
      </c>
      <c r="C24" s="3">
        <v>5.3</v>
      </c>
      <c r="D24">
        <f t="shared" si="6"/>
        <v>6.3500000000000005</v>
      </c>
      <c r="E24">
        <f t="shared" si="0"/>
        <v>-0.66666666666666785</v>
      </c>
      <c r="F24">
        <f t="shared" si="1"/>
        <v>-1.0500000000000007</v>
      </c>
      <c r="G24">
        <f t="shared" si="2"/>
        <v>-1.7166666666666686</v>
      </c>
    </row>
    <row r="25" spans="1:7" x14ac:dyDescent="0.25">
      <c r="B25">
        <v>5</v>
      </c>
      <c r="C25" s="3">
        <v>6.1</v>
      </c>
      <c r="D25">
        <f t="shared" si="6"/>
        <v>6.3500000000000005</v>
      </c>
      <c r="E25">
        <f t="shared" si="0"/>
        <v>-0.66666666666666785</v>
      </c>
      <c r="F25">
        <f t="shared" si="1"/>
        <v>-0.25000000000000089</v>
      </c>
      <c r="G25">
        <f t="shared" si="2"/>
        <v>-0.91666666666666874</v>
      </c>
    </row>
    <row r="26" spans="1:7" x14ac:dyDescent="0.25">
      <c r="B26">
        <v>6</v>
      </c>
      <c r="C26" s="3">
        <v>7.4</v>
      </c>
      <c r="D26">
        <f t="shared" si="6"/>
        <v>6.3500000000000005</v>
      </c>
      <c r="E26">
        <f t="shared" si="0"/>
        <v>-0.66666666666666785</v>
      </c>
      <c r="F26">
        <f t="shared" si="1"/>
        <v>1.0499999999999998</v>
      </c>
      <c r="G26">
        <f t="shared" si="2"/>
        <v>0.38333333333333197</v>
      </c>
    </row>
    <row r="27" spans="1:7" x14ac:dyDescent="0.25">
      <c r="A27" t="s">
        <v>111</v>
      </c>
      <c r="C27">
        <f>AVERAGE(C3:C26)</f>
        <v>7.0166666666666684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30" workbookViewId="0">
      <selection activeCell="N53" sqref="N53"/>
    </sheetView>
  </sheetViews>
  <sheetFormatPr defaultColWidth="7.6640625" defaultRowHeight="14.4" x14ac:dyDescent="0.25"/>
  <cols>
    <col min="1" max="1" width="15" style="1" bestFit="1" customWidth="1"/>
    <col min="2" max="16384" width="7.6640625" style="1"/>
  </cols>
  <sheetData>
    <row r="1" spans="1:21" x14ac:dyDescent="0.25">
      <c r="A1" s="1" t="s">
        <v>40</v>
      </c>
      <c r="Q1" s="1" t="s">
        <v>96</v>
      </c>
      <c r="R1" s="1" t="s">
        <v>97</v>
      </c>
      <c r="T1" s="1" t="s">
        <v>92</v>
      </c>
      <c r="U1" s="1" t="s">
        <v>91</v>
      </c>
    </row>
    <row r="2" spans="1:21" x14ac:dyDescent="0.25">
      <c r="A2" s="1" t="s">
        <v>18</v>
      </c>
      <c r="B2" s="1" t="s">
        <v>19</v>
      </c>
      <c r="C2" s="1" t="s">
        <v>22</v>
      </c>
      <c r="E2" s="1" t="s">
        <v>21</v>
      </c>
      <c r="G2" s="1" t="s">
        <v>24</v>
      </c>
      <c r="O2" s="1" t="s">
        <v>7</v>
      </c>
      <c r="P2" s="1" t="s">
        <v>90</v>
      </c>
      <c r="Q2" s="1">
        <v>-2.2708333333333339</v>
      </c>
      <c r="R2" s="1">
        <f>NORMINV(T2,0,SQRT(1.6409))</f>
        <v>-2.2425871738849517</v>
      </c>
      <c r="S2" s="1">
        <v>1</v>
      </c>
      <c r="T2" s="1">
        <f>S2/25</f>
        <v>0.04</v>
      </c>
      <c r="U2" s="1">
        <f>NORMDIST(Q2,0,SQRT(1.6409),TRUE)</f>
        <v>3.8136184442715632E-2</v>
      </c>
    </row>
    <row r="3" spans="1:21" x14ac:dyDescent="0.25">
      <c r="A3" s="1" t="s">
        <v>3</v>
      </c>
      <c r="B3" s="1">
        <f ca="1">RAND()</f>
        <v>0.47395061077453005</v>
      </c>
      <c r="C3" s="1" t="s">
        <v>4</v>
      </c>
      <c r="D3" s="1">
        <v>9.8161981801644038E-2</v>
      </c>
      <c r="E3" s="1" t="s">
        <v>2</v>
      </c>
      <c r="F3" s="1">
        <v>8.8356437137439903E-2</v>
      </c>
      <c r="G3" s="1" t="s">
        <v>2</v>
      </c>
      <c r="H3" s="1">
        <v>5.4290060393144657E-2</v>
      </c>
      <c r="O3" s="1" t="s">
        <v>3</v>
      </c>
      <c r="P3" s="1" t="s">
        <v>89</v>
      </c>
      <c r="Q3" s="1">
        <v>-1.4250000000000007</v>
      </c>
      <c r="R3" s="1">
        <f t="shared" ref="R3:R25" si="0">NORMINV(T3,0,SQRT(1.6409))</f>
        <v>-1.7998632143609679</v>
      </c>
      <c r="S3" s="1">
        <f>S2+1</f>
        <v>2</v>
      </c>
      <c r="T3" s="1">
        <f t="shared" ref="T3:T25" si="1">S3/25</f>
        <v>0.08</v>
      </c>
      <c r="U3" s="1">
        <f t="shared" ref="U3:U25" si="2">NORMDIST(Q3,0,SQRT(1.6409),TRUE)</f>
        <v>0.13297604250575953</v>
      </c>
    </row>
    <row r="4" spans="1:21" x14ac:dyDescent="0.25">
      <c r="A4" s="1" t="s">
        <v>5</v>
      </c>
      <c r="B4" s="1">
        <f t="shared" ref="B4:B10" ca="1" si="3">RAND()</f>
        <v>0.24770579310506258</v>
      </c>
      <c r="C4" s="1" t="s">
        <v>8</v>
      </c>
      <c r="D4" s="1">
        <v>0.28478936381052178</v>
      </c>
      <c r="E4" s="1" t="s">
        <v>10</v>
      </c>
      <c r="F4" s="1">
        <v>0.19389616825012024</v>
      </c>
      <c r="G4" s="1" t="s">
        <v>12</v>
      </c>
      <c r="H4" s="1">
        <v>0.14592505923728749</v>
      </c>
      <c r="O4" s="1" t="s">
        <v>9</v>
      </c>
      <c r="P4" s="1" t="s">
        <v>90</v>
      </c>
      <c r="Q4" s="1">
        <v>-1.2708333333333339</v>
      </c>
      <c r="R4" s="1">
        <f t="shared" si="0"/>
        <v>-1.5051301045006662</v>
      </c>
      <c r="S4" s="1">
        <f t="shared" ref="S4:S25" si="4">S3+1</f>
        <v>3</v>
      </c>
      <c r="T4" s="1">
        <f t="shared" si="1"/>
        <v>0.12</v>
      </c>
      <c r="U4" s="1">
        <f t="shared" si="2"/>
        <v>0.16057877984187971</v>
      </c>
    </row>
    <row r="5" spans="1:21" x14ac:dyDescent="0.25">
      <c r="A5" s="1" t="s">
        <v>7</v>
      </c>
      <c r="B5" s="1">
        <f t="shared" ca="1" si="3"/>
        <v>0.58990336952835321</v>
      </c>
      <c r="C5" s="1" t="s">
        <v>6</v>
      </c>
      <c r="D5" s="1">
        <v>0.34473503504251013</v>
      </c>
      <c r="E5" s="1" t="s">
        <v>8</v>
      </c>
      <c r="F5" s="1">
        <v>0.47313606454754142</v>
      </c>
      <c r="G5" s="1" t="s">
        <v>14</v>
      </c>
      <c r="H5" s="1">
        <v>0.23921858592311218</v>
      </c>
      <c r="O5" s="1" t="s">
        <v>11</v>
      </c>
      <c r="P5" s="1" t="s">
        <v>88</v>
      </c>
      <c r="Q5" s="1">
        <v>-1.1708333333333325</v>
      </c>
      <c r="R5" s="1">
        <f t="shared" si="0"/>
        <v>-1.2738768706029939</v>
      </c>
      <c r="S5" s="1">
        <f t="shared" si="4"/>
        <v>4</v>
      </c>
      <c r="T5" s="1">
        <f t="shared" si="1"/>
        <v>0.16</v>
      </c>
      <c r="U5" s="1">
        <f t="shared" si="2"/>
        <v>0.18035409621384335</v>
      </c>
    </row>
    <row r="6" spans="1:21" x14ac:dyDescent="0.25">
      <c r="A6" s="1" t="s">
        <v>9</v>
      </c>
      <c r="B6" s="1">
        <f t="shared" ca="1" si="3"/>
        <v>0.72901968962171826</v>
      </c>
      <c r="C6" s="1" t="s">
        <v>2</v>
      </c>
      <c r="D6" s="1">
        <v>0.50610851170982951</v>
      </c>
      <c r="E6" s="1" t="s">
        <v>16</v>
      </c>
      <c r="F6" s="1">
        <v>0.52108518135884607</v>
      </c>
      <c r="G6" s="1" t="s">
        <v>6</v>
      </c>
      <c r="H6" s="1">
        <v>0.34106996891989572</v>
      </c>
      <c r="O6" s="1" t="s">
        <v>17</v>
      </c>
      <c r="P6" s="1" t="s">
        <v>88</v>
      </c>
      <c r="Q6" s="1">
        <v>-0.87083333333333357</v>
      </c>
      <c r="R6" s="1">
        <f t="shared" si="0"/>
        <v>-1.0780967614198753</v>
      </c>
      <c r="S6" s="1">
        <f t="shared" si="4"/>
        <v>5</v>
      </c>
      <c r="T6" s="1">
        <f t="shared" si="1"/>
        <v>0.2</v>
      </c>
      <c r="U6" s="1">
        <f t="shared" si="2"/>
        <v>0.24830919602690643</v>
      </c>
    </row>
    <row r="7" spans="1:21" x14ac:dyDescent="0.25">
      <c r="A7" s="1" t="s">
        <v>11</v>
      </c>
      <c r="B7" s="1">
        <f t="shared" ca="1" si="3"/>
        <v>0.84274555143311347</v>
      </c>
      <c r="C7" s="1" t="s">
        <v>10</v>
      </c>
      <c r="D7" s="1">
        <v>0.66184148908521068</v>
      </c>
      <c r="E7" s="1" t="s">
        <v>12</v>
      </c>
      <c r="F7" s="1">
        <v>0.59171151071712735</v>
      </c>
      <c r="G7" s="1" t="s">
        <v>8</v>
      </c>
      <c r="H7" s="1">
        <v>0.40819704854194327</v>
      </c>
      <c r="O7" s="1" t="s">
        <v>17</v>
      </c>
      <c r="P7" s="1" t="s">
        <v>89</v>
      </c>
      <c r="Q7" s="1">
        <v>-0.75833333333333286</v>
      </c>
      <c r="R7" s="1">
        <f t="shared" si="0"/>
        <v>-0.90475676611417888</v>
      </c>
      <c r="S7" s="1">
        <f t="shared" si="4"/>
        <v>6</v>
      </c>
      <c r="T7" s="1">
        <f t="shared" si="1"/>
        <v>0.24</v>
      </c>
      <c r="U7" s="1">
        <f t="shared" si="2"/>
        <v>0.27692648902860079</v>
      </c>
    </row>
    <row r="8" spans="1:21" x14ac:dyDescent="0.25">
      <c r="A8" s="1" t="s">
        <v>13</v>
      </c>
      <c r="B8" s="1">
        <f t="shared" ca="1" si="3"/>
        <v>0.50486150322046375</v>
      </c>
      <c r="C8" s="1" t="s">
        <v>14</v>
      </c>
      <c r="D8" s="1">
        <v>0.81052320304852687</v>
      </c>
      <c r="E8" s="1" t="s">
        <v>6</v>
      </c>
      <c r="F8" s="1">
        <v>0.59407132698311549</v>
      </c>
      <c r="G8" s="1" t="s">
        <v>16</v>
      </c>
      <c r="H8" s="1">
        <v>0.44381486143276105</v>
      </c>
      <c r="O8" s="1" t="s">
        <v>15</v>
      </c>
      <c r="P8" s="1" t="s">
        <v>88</v>
      </c>
      <c r="Q8" s="1">
        <v>-0.67083333333333428</v>
      </c>
      <c r="R8" s="1">
        <f t="shared" si="0"/>
        <v>-0.74660609350671592</v>
      </c>
      <c r="S8" s="1">
        <f t="shared" si="4"/>
        <v>7</v>
      </c>
      <c r="T8" s="1">
        <f t="shared" si="1"/>
        <v>0.28000000000000003</v>
      </c>
      <c r="U8" s="1">
        <f t="shared" si="2"/>
        <v>0.30024738138181617</v>
      </c>
    </row>
    <row r="9" spans="1:21" x14ac:dyDescent="0.25">
      <c r="A9" s="1" t="s">
        <v>15</v>
      </c>
      <c r="B9" s="1">
        <f t="shared" ca="1" si="3"/>
        <v>0.60196486570331997</v>
      </c>
      <c r="C9" s="1" t="s">
        <v>12</v>
      </c>
      <c r="D9" s="1">
        <v>0.95493287265808469</v>
      </c>
      <c r="E9" s="1" t="s">
        <v>4</v>
      </c>
      <c r="F9" s="1">
        <v>0.61196042443110976</v>
      </c>
      <c r="G9" s="1" t="s">
        <v>4</v>
      </c>
      <c r="H9" s="1">
        <v>0.46929310934094493</v>
      </c>
      <c r="O9" s="1" t="s">
        <v>1</v>
      </c>
      <c r="P9" s="1" t="s">
        <v>90</v>
      </c>
      <c r="Q9" s="1">
        <v>-0.4375</v>
      </c>
      <c r="R9" s="1">
        <f t="shared" si="0"/>
        <v>-0.59911102587650245</v>
      </c>
      <c r="S9" s="1">
        <f t="shared" si="4"/>
        <v>8</v>
      </c>
      <c r="T9" s="1">
        <f t="shared" si="1"/>
        <v>0.32</v>
      </c>
      <c r="U9" s="1">
        <f t="shared" si="2"/>
        <v>0.36634990254335609</v>
      </c>
    </row>
    <row r="10" spans="1:21" x14ac:dyDescent="0.25">
      <c r="A10" s="1" t="s">
        <v>17</v>
      </c>
      <c r="B10" s="1">
        <f t="shared" ca="1" si="3"/>
        <v>0.33347359507134244</v>
      </c>
      <c r="C10" s="1" t="s">
        <v>16</v>
      </c>
      <c r="D10" s="1">
        <v>0.98972736314816478</v>
      </c>
      <c r="E10" s="1" t="s">
        <v>14</v>
      </c>
      <c r="F10" s="1">
        <v>0.70785626020974479</v>
      </c>
      <c r="G10" s="1" t="s">
        <v>10</v>
      </c>
      <c r="H10" s="1">
        <v>0.68130199266567093</v>
      </c>
      <c r="O10" s="1" t="s">
        <v>5</v>
      </c>
      <c r="P10" s="1" t="s">
        <v>88</v>
      </c>
      <c r="Q10" s="1">
        <v>-0.37083333333333357</v>
      </c>
      <c r="R10" s="1">
        <f t="shared" si="0"/>
        <v>-0.45917717934228908</v>
      </c>
      <c r="S10" s="1">
        <f t="shared" si="4"/>
        <v>9</v>
      </c>
      <c r="T10" s="1">
        <f t="shared" si="1"/>
        <v>0.36</v>
      </c>
      <c r="U10" s="1">
        <f t="shared" si="2"/>
        <v>0.38610215959900474</v>
      </c>
    </row>
    <row r="11" spans="1:21" x14ac:dyDescent="0.25">
      <c r="O11" s="1" t="s">
        <v>15</v>
      </c>
      <c r="P11" s="1" t="s">
        <v>89</v>
      </c>
      <c r="Q11" s="1">
        <v>-0.15833333333333321</v>
      </c>
      <c r="R11" s="1">
        <f t="shared" si="0"/>
        <v>-0.32453160698701622</v>
      </c>
      <c r="S11" s="1">
        <f t="shared" si="4"/>
        <v>10</v>
      </c>
      <c r="T11" s="1">
        <f t="shared" si="1"/>
        <v>0.4</v>
      </c>
      <c r="U11" s="1">
        <f t="shared" si="2"/>
        <v>0.45081455098246775</v>
      </c>
    </row>
    <row r="12" spans="1:21" x14ac:dyDescent="0.25">
      <c r="B12" s="1" t="s">
        <v>25</v>
      </c>
      <c r="C12" s="1" t="s">
        <v>20</v>
      </c>
      <c r="D12" s="1" t="s">
        <v>23</v>
      </c>
      <c r="E12" s="1" t="s">
        <v>26</v>
      </c>
      <c r="F12" s="1" t="s">
        <v>37</v>
      </c>
      <c r="J12" s="1" t="s">
        <v>87</v>
      </c>
      <c r="K12" s="1" t="s">
        <v>22</v>
      </c>
      <c r="L12" s="1" t="s">
        <v>20</v>
      </c>
      <c r="M12" s="1" t="s">
        <v>23</v>
      </c>
      <c r="O12" s="1" t="s">
        <v>11</v>
      </c>
      <c r="P12" s="1" t="s">
        <v>89</v>
      </c>
      <c r="Q12" s="1">
        <v>-5.8333333333331794E-2</v>
      </c>
      <c r="R12" s="1">
        <f t="shared" si="0"/>
        <v>-0.19338797051283524</v>
      </c>
      <c r="S12" s="1">
        <f t="shared" si="4"/>
        <v>11</v>
      </c>
      <c r="T12" s="1">
        <f t="shared" si="1"/>
        <v>0.44</v>
      </c>
      <c r="U12" s="1">
        <f t="shared" si="2"/>
        <v>0.48183916880364708</v>
      </c>
    </row>
    <row r="13" spans="1:21" x14ac:dyDescent="0.25">
      <c r="A13" s="1" t="s">
        <v>3</v>
      </c>
      <c r="B13" s="2">
        <v>10.9</v>
      </c>
      <c r="C13" s="2">
        <v>9.1</v>
      </c>
      <c r="D13" s="2">
        <v>12.2</v>
      </c>
      <c r="E13" s="2">
        <f>AVERAGE(B13:D13)</f>
        <v>10.733333333333334</v>
      </c>
      <c r="F13" s="2">
        <f>E13-E21</f>
        <v>-0.84999999999999964</v>
      </c>
      <c r="G13" s="2">
        <f>F13</f>
        <v>-0.84999999999999964</v>
      </c>
      <c r="H13" s="2">
        <f>G13</f>
        <v>-0.84999999999999964</v>
      </c>
      <c r="J13" s="1" t="s">
        <v>3</v>
      </c>
      <c r="K13" s="2">
        <f>B13-F22-B22-F13</f>
        <v>1.3624999999999989</v>
      </c>
      <c r="L13" s="2">
        <f t="shared" ref="L13:M13" si="5">C13-G22-C22-G13</f>
        <v>-1.4250000000000007</v>
      </c>
      <c r="M13" s="2">
        <f t="shared" si="5"/>
        <v>6.2499999999998224E-2</v>
      </c>
      <c r="O13" s="1" t="s">
        <v>1</v>
      </c>
      <c r="P13" s="1" t="s">
        <v>89</v>
      </c>
      <c r="Q13" s="1">
        <v>-2.5000000000000355E-2</v>
      </c>
      <c r="R13" s="1">
        <f t="shared" si="0"/>
        <v>-6.4245546274286497E-2</v>
      </c>
      <c r="S13" s="1">
        <f t="shared" si="4"/>
        <v>12</v>
      </c>
      <c r="T13" s="1">
        <f t="shared" si="1"/>
        <v>0.48</v>
      </c>
      <c r="U13" s="1">
        <f t="shared" si="2"/>
        <v>0.49221459072659779</v>
      </c>
    </row>
    <row r="14" spans="1:21" x14ac:dyDescent="0.25">
      <c r="A14" s="1" t="s">
        <v>5</v>
      </c>
      <c r="B14" s="2">
        <v>10.8</v>
      </c>
      <c r="C14" s="2">
        <v>12.3</v>
      </c>
      <c r="D14" s="2">
        <v>14</v>
      </c>
      <c r="E14" s="2">
        <f t="shared" ref="E14:E20" si="6">AVERAGE(B14:D14)</f>
        <v>12.366666666666667</v>
      </c>
      <c r="F14" s="2">
        <f>E14-E21</f>
        <v>0.78333333333333321</v>
      </c>
      <c r="G14" s="2">
        <f t="shared" ref="G14:H14" si="7">F14</f>
        <v>0.78333333333333321</v>
      </c>
      <c r="H14" s="2">
        <f t="shared" si="7"/>
        <v>0.78333333333333321</v>
      </c>
      <c r="J14" s="1" t="s">
        <v>5</v>
      </c>
      <c r="K14" s="2">
        <f t="shared" ref="K14:K19" si="8">B14-F23-B23-F14</f>
        <v>-0.37083333333333357</v>
      </c>
      <c r="L14" s="2">
        <f t="shared" ref="L14:L20" si="9">C14-G23-C23-G14</f>
        <v>0.1416666666666675</v>
      </c>
      <c r="M14" s="2">
        <f t="shared" ref="M14:M20" si="10">D14-H23-D23-H14</f>
        <v>0.22916666666666607</v>
      </c>
      <c r="O14" s="1" t="s">
        <v>3</v>
      </c>
      <c r="P14" s="1" t="s">
        <v>90</v>
      </c>
      <c r="Q14" s="1">
        <v>6.2499999999998224E-2</v>
      </c>
      <c r="R14" s="1">
        <f t="shared" si="0"/>
        <v>6.4245546274286497E-2</v>
      </c>
      <c r="S14" s="1">
        <f t="shared" si="4"/>
        <v>13</v>
      </c>
      <c r="T14" s="1">
        <f t="shared" si="1"/>
        <v>0.52</v>
      </c>
      <c r="U14" s="1">
        <f t="shared" si="2"/>
        <v>0.51945703870426763</v>
      </c>
    </row>
    <row r="15" spans="1:21" x14ac:dyDescent="0.25">
      <c r="A15" s="1" t="s">
        <v>7</v>
      </c>
      <c r="B15" s="2">
        <v>11.1</v>
      </c>
      <c r="C15" s="2">
        <v>12.5</v>
      </c>
      <c r="D15" s="2">
        <v>10.5</v>
      </c>
      <c r="E15" s="2">
        <f t="shared" si="6"/>
        <v>11.366666666666667</v>
      </c>
      <c r="F15" s="2">
        <f>E15-E21</f>
        <v>-0.21666666666666679</v>
      </c>
      <c r="G15" s="2">
        <f t="shared" ref="G15:H15" si="11">F15</f>
        <v>-0.21666666666666679</v>
      </c>
      <c r="H15" s="2">
        <f t="shared" si="11"/>
        <v>-0.21666666666666679</v>
      </c>
      <c r="J15" s="1" t="s">
        <v>7</v>
      </c>
      <c r="K15" s="2">
        <f t="shared" si="8"/>
        <v>0.92916666666666536</v>
      </c>
      <c r="L15" s="2">
        <f t="shared" si="9"/>
        <v>1.3416666666666668</v>
      </c>
      <c r="M15" s="2">
        <f t="shared" si="10"/>
        <v>-2.2708333333333339</v>
      </c>
      <c r="O15" s="1" t="s">
        <v>5</v>
      </c>
      <c r="P15" s="1" t="s">
        <v>89</v>
      </c>
      <c r="Q15" s="1">
        <v>0.1416666666666675</v>
      </c>
      <c r="R15" s="1">
        <f t="shared" si="0"/>
        <v>0.19338797051283546</v>
      </c>
      <c r="S15" s="1">
        <f t="shared" si="4"/>
        <v>14</v>
      </c>
      <c r="T15" s="1">
        <f t="shared" si="1"/>
        <v>0.56000000000000005</v>
      </c>
      <c r="U15" s="1">
        <f t="shared" si="2"/>
        <v>0.54403034756731861</v>
      </c>
    </row>
    <row r="16" spans="1:21" x14ac:dyDescent="0.25">
      <c r="A16" s="1" t="s">
        <v>9</v>
      </c>
      <c r="B16" s="2">
        <v>9.1</v>
      </c>
      <c r="C16" s="2">
        <v>10.7</v>
      </c>
      <c r="D16" s="2">
        <v>10.1</v>
      </c>
      <c r="E16" s="2">
        <f t="shared" si="6"/>
        <v>9.9666666666666668</v>
      </c>
      <c r="F16" s="2">
        <f>E16-E21</f>
        <v>-1.6166666666666671</v>
      </c>
      <c r="G16" s="2">
        <f t="shared" ref="G16:H16" si="12">F16</f>
        <v>-1.6166666666666671</v>
      </c>
      <c r="H16" s="2">
        <f t="shared" si="12"/>
        <v>-1.6166666666666671</v>
      </c>
      <c r="J16" s="1" t="s">
        <v>9</v>
      </c>
      <c r="K16" s="2">
        <f t="shared" si="8"/>
        <v>0.32916666666666572</v>
      </c>
      <c r="L16" s="2">
        <f t="shared" si="9"/>
        <v>0.94166666666666643</v>
      </c>
      <c r="M16" s="2">
        <f t="shared" si="10"/>
        <v>-1.2708333333333339</v>
      </c>
      <c r="O16" s="1" t="s">
        <v>5</v>
      </c>
      <c r="P16" s="1" t="s">
        <v>90</v>
      </c>
      <c r="Q16" s="1">
        <v>0.22916666666666607</v>
      </c>
      <c r="R16" s="1">
        <f t="shared" si="0"/>
        <v>0.32453160698701622</v>
      </c>
      <c r="S16" s="1">
        <f t="shared" si="4"/>
        <v>15</v>
      </c>
      <c r="T16" s="1">
        <f t="shared" si="1"/>
        <v>0.6</v>
      </c>
      <c r="U16" s="1">
        <f t="shared" si="2"/>
        <v>0.5709918966463623</v>
      </c>
    </row>
    <row r="17" spans="1:21" x14ac:dyDescent="0.25">
      <c r="A17" s="1" t="s">
        <v>11</v>
      </c>
      <c r="B17" s="2">
        <v>11.8</v>
      </c>
      <c r="C17" s="2">
        <v>13.9</v>
      </c>
      <c r="D17" s="2">
        <v>16.8</v>
      </c>
      <c r="E17" s="2">
        <f t="shared" si="6"/>
        <v>14.166666666666666</v>
      </c>
      <c r="F17" s="2">
        <f>E17-E21</f>
        <v>2.5833333333333321</v>
      </c>
      <c r="G17" s="2">
        <f t="shared" ref="G17:H17" si="13">F17</f>
        <v>2.5833333333333321</v>
      </c>
      <c r="H17" s="2">
        <f t="shared" si="13"/>
        <v>2.5833333333333321</v>
      </c>
      <c r="J17" s="1" t="s">
        <v>11</v>
      </c>
      <c r="K17" s="2">
        <f t="shared" si="8"/>
        <v>-1.1708333333333325</v>
      </c>
      <c r="L17" s="2">
        <f t="shared" si="9"/>
        <v>-5.8333333333331794E-2</v>
      </c>
      <c r="M17" s="2">
        <f t="shared" si="10"/>
        <v>1.2291666666666679</v>
      </c>
      <c r="O17" s="1" t="s">
        <v>9</v>
      </c>
      <c r="P17" s="1" t="s">
        <v>88</v>
      </c>
      <c r="Q17" s="1">
        <v>0.32916666666666572</v>
      </c>
      <c r="R17" s="1">
        <f t="shared" si="0"/>
        <v>0.45917717934228908</v>
      </c>
      <c r="S17" s="1">
        <f t="shared" si="4"/>
        <v>16</v>
      </c>
      <c r="T17" s="1">
        <f t="shared" si="1"/>
        <v>0.64</v>
      </c>
      <c r="U17" s="1">
        <f t="shared" si="2"/>
        <v>0.60139729081350213</v>
      </c>
    </row>
    <row r="18" spans="1:21" x14ac:dyDescent="0.25">
      <c r="A18" s="1" t="s">
        <v>13</v>
      </c>
      <c r="B18" s="2">
        <v>10.1</v>
      </c>
      <c r="C18" s="2">
        <v>10.6</v>
      </c>
      <c r="D18" s="2">
        <v>11.8</v>
      </c>
      <c r="E18" s="2">
        <f t="shared" si="6"/>
        <v>10.833333333333334</v>
      </c>
      <c r="F18" s="2">
        <f>E18-E21</f>
        <v>-0.75</v>
      </c>
      <c r="G18" s="2">
        <f t="shared" ref="G18:H18" si="14">F18</f>
        <v>-0.75</v>
      </c>
      <c r="H18" s="2">
        <f t="shared" si="14"/>
        <v>-0.75</v>
      </c>
      <c r="J18" s="1" t="s">
        <v>1</v>
      </c>
      <c r="K18" s="2">
        <f t="shared" si="8"/>
        <v>0.46249999999999858</v>
      </c>
      <c r="L18" s="2">
        <f t="shared" si="9"/>
        <v>-2.5000000000000355E-2</v>
      </c>
      <c r="M18" s="2">
        <f t="shared" si="10"/>
        <v>-0.4375</v>
      </c>
      <c r="O18" s="1" t="s">
        <v>1</v>
      </c>
      <c r="P18" s="1" t="s">
        <v>88</v>
      </c>
      <c r="Q18" s="1">
        <v>0.46249999999999858</v>
      </c>
      <c r="R18" s="1">
        <f t="shared" si="0"/>
        <v>0.59911102587650245</v>
      </c>
      <c r="S18" s="1">
        <f t="shared" si="4"/>
        <v>17</v>
      </c>
      <c r="T18" s="1">
        <f t="shared" si="1"/>
        <v>0.68</v>
      </c>
      <c r="U18" s="1">
        <f t="shared" si="2"/>
        <v>0.64096999990423287</v>
      </c>
    </row>
    <row r="19" spans="1:21" x14ac:dyDescent="0.25">
      <c r="A19" s="1" t="s">
        <v>15</v>
      </c>
      <c r="B19" s="2">
        <v>10</v>
      </c>
      <c r="C19" s="2">
        <v>11.5</v>
      </c>
      <c r="D19" s="2">
        <v>14.1</v>
      </c>
      <c r="E19" s="2">
        <f t="shared" si="6"/>
        <v>11.866666666666667</v>
      </c>
      <c r="F19" s="2">
        <f>E19-E21</f>
        <v>0.28333333333333321</v>
      </c>
      <c r="G19" s="2">
        <f t="shared" ref="G19:H19" si="15">F19</f>
        <v>0.28333333333333321</v>
      </c>
      <c r="H19" s="2">
        <f t="shared" si="15"/>
        <v>0.28333333333333321</v>
      </c>
      <c r="J19" s="1" t="s">
        <v>15</v>
      </c>
      <c r="K19" s="2">
        <f t="shared" si="8"/>
        <v>-0.67083333333333428</v>
      </c>
      <c r="L19" s="2">
        <f t="shared" si="9"/>
        <v>-0.15833333333333321</v>
      </c>
      <c r="M19" s="2">
        <f t="shared" si="10"/>
        <v>0.82916666666666572</v>
      </c>
      <c r="O19" s="1" t="s">
        <v>15</v>
      </c>
      <c r="P19" s="1" t="s">
        <v>90</v>
      </c>
      <c r="Q19" s="1">
        <v>0.82916666666666572</v>
      </c>
      <c r="R19" s="1">
        <f t="shared" si="0"/>
        <v>0.74660609350671592</v>
      </c>
      <c r="S19" s="1">
        <f t="shared" si="4"/>
        <v>18</v>
      </c>
      <c r="T19" s="1">
        <f t="shared" si="1"/>
        <v>0.72</v>
      </c>
      <c r="U19" s="1">
        <f t="shared" si="2"/>
        <v>0.74127877019153765</v>
      </c>
    </row>
    <row r="20" spans="1:21" x14ac:dyDescent="0.25">
      <c r="A20" s="1" t="s">
        <v>17</v>
      </c>
      <c r="B20" s="2">
        <v>9.3000000000000007</v>
      </c>
      <c r="C20" s="2">
        <v>10.4</v>
      </c>
      <c r="D20" s="2">
        <v>14.4</v>
      </c>
      <c r="E20" s="2">
        <f t="shared" si="6"/>
        <v>11.366666666666667</v>
      </c>
      <c r="F20" s="2">
        <f>E20-E21</f>
        <v>-0.21666666666666679</v>
      </c>
      <c r="G20" s="2">
        <f t="shared" ref="G20:H20" si="16">F20</f>
        <v>-0.21666666666666679</v>
      </c>
      <c r="H20" s="2">
        <f t="shared" si="16"/>
        <v>-0.21666666666666679</v>
      </c>
      <c r="J20" s="1" t="s">
        <v>17</v>
      </c>
      <c r="K20" s="2">
        <f>B20-F29-B29-F20</f>
        <v>-0.87083333333333357</v>
      </c>
      <c r="L20" s="2">
        <f t="shared" si="9"/>
        <v>-0.75833333333333286</v>
      </c>
      <c r="M20" s="2">
        <f t="shared" si="10"/>
        <v>1.6291666666666664</v>
      </c>
      <c r="O20" s="1" t="s">
        <v>7</v>
      </c>
      <c r="P20" s="1" t="s">
        <v>88</v>
      </c>
      <c r="Q20" s="1">
        <v>0.92916666666666536</v>
      </c>
      <c r="R20" s="1">
        <f t="shared" si="0"/>
        <v>0.90475676611417888</v>
      </c>
      <c r="S20" s="1">
        <f t="shared" si="4"/>
        <v>19</v>
      </c>
      <c r="T20" s="1">
        <f t="shared" si="1"/>
        <v>0.76</v>
      </c>
      <c r="U20" s="1">
        <f t="shared" si="2"/>
        <v>0.76588386508505724</v>
      </c>
    </row>
    <row r="21" spans="1:21" x14ac:dyDescent="0.25">
      <c r="A21" s="1" t="s">
        <v>26</v>
      </c>
      <c r="B21" s="2">
        <f>AVERAGE(B13:B20)</f>
        <v>10.387500000000001</v>
      </c>
      <c r="C21" s="2">
        <f t="shared" ref="C21:D21" si="17">AVERAGE(C13:C20)</f>
        <v>11.375</v>
      </c>
      <c r="D21" s="2">
        <f t="shared" si="17"/>
        <v>12.987500000000001</v>
      </c>
      <c r="E21" s="2">
        <f>AVERAGE(B13:D20)</f>
        <v>11.583333333333334</v>
      </c>
      <c r="O21" s="1" t="s">
        <v>9</v>
      </c>
      <c r="P21" s="1" t="s">
        <v>89</v>
      </c>
      <c r="Q21" s="1">
        <v>0.94166666666666643</v>
      </c>
      <c r="R21" s="1">
        <f t="shared" si="0"/>
        <v>1.0780967614198755</v>
      </c>
      <c r="S21" s="1">
        <f t="shared" si="4"/>
        <v>20</v>
      </c>
      <c r="T21" s="1">
        <f t="shared" si="1"/>
        <v>0.8</v>
      </c>
      <c r="U21" s="1">
        <f t="shared" si="2"/>
        <v>0.76886571094558465</v>
      </c>
    </row>
    <row r="22" spans="1:21" x14ac:dyDescent="0.25">
      <c r="A22" s="1" t="s">
        <v>38</v>
      </c>
      <c r="B22" s="2">
        <f>B21-E21</f>
        <v>-1.1958333333333329</v>
      </c>
      <c r="C22" s="2">
        <f>C21-E21</f>
        <v>-0.20833333333333393</v>
      </c>
      <c r="D22" s="2">
        <f>D21-E21</f>
        <v>1.4041666666666668</v>
      </c>
      <c r="F22" s="4">
        <f>E21</f>
        <v>11.583333333333334</v>
      </c>
      <c r="G22" s="4">
        <f>F22</f>
        <v>11.583333333333334</v>
      </c>
      <c r="H22" s="4">
        <f>G22</f>
        <v>11.583333333333334</v>
      </c>
      <c r="O22" s="1" t="s">
        <v>11</v>
      </c>
      <c r="P22" s="1" t="s">
        <v>90</v>
      </c>
      <c r="Q22" s="1">
        <v>1.2291666666666679</v>
      </c>
      <c r="R22" s="1">
        <f t="shared" si="0"/>
        <v>1.2738768706029939</v>
      </c>
      <c r="S22" s="1">
        <f t="shared" si="4"/>
        <v>21</v>
      </c>
      <c r="T22" s="1">
        <f t="shared" si="1"/>
        <v>0.84</v>
      </c>
      <c r="U22" s="1">
        <f t="shared" si="2"/>
        <v>0.83136030009938533</v>
      </c>
    </row>
    <row r="23" spans="1:21" x14ac:dyDescent="0.25">
      <c r="B23" s="2">
        <f>B22</f>
        <v>-1.1958333333333329</v>
      </c>
      <c r="C23" s="2">
        <f t="shared" ref="C23:D23" si="18">C22</f>
        <v>-0.20833333333333393</v>
      </c>
      <c r="D23" s="2">
        <f t="shared" si="18"/>
        <v>1.4041666666666668</v>
      </c>
      <c r="F23" s="4">
        <f>F22</f>
        <v>11.583333333333334</v>
      </c>
      <c r="G23" s="4">
        <f t="shared" ref="G23:H29" si="19">G22</f>
        <v>11.583333333333334</v>
      </c>
      <c r="H23" s="4">
        <f t="shared" si="19"/>
        <v>11.583333333333334</v>
      </c>
      <c r="O23" s="1" t="s">
        <v>7</v>
      </c>
      <c r="P23" s="1" t="s">
        <v>89</v>
      </c>
      <c r="Q23" s="1">
        <v>1.3416666666666668</v>
      </c>
      <c r="R23" s="1">
        <f t="shared" si="0"/>
        <v>1.5051301045006662</v>
      </c>
      <c r="S23" s="1">
        <f t="shared" si="4"/>
        <v>22</v>
      </c>
      <c r="T23" s="1">
        <f t="shared" si="1"/>
        <v>0.88</v>
      </c>
      <c r="U23" s="1">
        <f t="shared" si="2"/>
        <v>0.85253743241076818</v>
      </c>
    </row>
    <row r="24" spans="1:21" x14ac:dyDescent="0.25">
      <c r="B24" s="2">
        <f t="shared" ref="B24:B29" si="20">B23</f>
        <v>-1.1958333333333329</v>
      </c>
      <c r="C24" s="2">
        <f t="shared" ref="C24:C29" si="21">C23</f>
        <v>-0.20833333333333393</v>
      </c>
      <c r="D24" s="2">
        <f t="shared" ref="D24:D29" si="22">D23</f>
        <v>1.4041666666666668</v>
      </c>
      <c r="F24" s="4">
        <f t="shared" ref="F24:F29" si="23">F23</f>
        <v>11.583333333333334</v>
      </c>
      <c r="G24" s="4">
        <f t="shared" si="19"/>
        <v>11.583333333333334</v>
      </c>
      <c r="H24" s="4">
        <f t="shared" si="19"/>
        <v>11.583333333333334</v>
      </c>
      <c r="O24" s="1" t="s">
        <v>3</v>
      </c>
      <c r="P24" s="1" t="s">
        <v>88</v>
      </c>
      <c r="Q24" s="1">
        <v>1.3624999999999989</v>
      </c>
      <c r="R24" s="1">
        <f t="shared" si="0"/>
        <v>1.7998632143609647</v>
      </c>
      <c r="S24" s="1">
        <f t="shared" si="4"/>
        <v>23</v>
      </c>
      <c r="T24" s="1">
        <f t="shared" si="1"/>
        <v>0.92</v>
      </c>
      <c r="U24" s="1">
        <f t="shared" si="2"/>
        <v>0.85625453224150982</v>
      </c>
    </row>
    <row r="25" spans="1:21" x14ac:dyDescent="0.25">
      <c r="B25" s="2">
        <f t="shared" si="20"/>
        <v>-1.1958333333333329</v>
      </c>
      <c r="C25" s="2">
        <f t="shared" si="21"/>
        <v>-0.20833333333333393</v>
      </c>
      <c r="D25" s="2">
        <f t="shared" si="22"/>
        <v>1.4041666666666668</v>
      </c>
      <c r="F25" s="4">
        <f t="shared" si="23"/>
        <v>11.583333333333334</v>
      </c>
      <c r="G25" s="4">
        <f t="shared" si="19"/>
        <v>11.583333333333334</v>
      </c>
      <c r="H25" s="4">
        <f t="shared" si="19"/>
        <v>11.583333333333334</v>
      </c>
      <c r="O25" s="1" t="s">
        <v>17</v>
      </c>
      <c r="P25" s="1" t="s">
        <v>90</v>
      </c>
      <c r="Q25" s="1">
        <v>1.6291666666666664</v>
      </c>
      <c r="R25" s="1">
        <f t="shared" si="0"/>
        <v>2.2425871738849517</v>
      </c>
      <c r="S25" s="1">
        <f t="shared" si="4"/>
        <v>24</v>
      </c>
      <c r="T25" s="1">
        <f t="shared" si="1"/>
        <v>0.96</v>
      </c>
      <c r="U25" s="1">
        <f t="shared" si="2"/>
        <v>0.89828083911445333</v>
      </c>
    </row>
    <row r="26" spans="1:21" x14ac:dyDescent="0.25">
      <c r="B26" s="2">
        <f t="shared" si="20"/>
        <v>-1.1958333333333329</v>
      </c>
      <c r="C26" s="2">
        <f t="shared" si="21"/>
        <v>-0.20833333333333393</v>
      </c>
      <c r="D26" s="2">
        <f t="shared" si="22"/>
        <v>1.4041666666666668</v>
      </c>
      <c r="F26" s="4">
        <f t="shared" si="23"/>
        <v>11.583333333333334</v>
      </c>
      <c r="G26" s="4">
        <f t="shared" si="19"/>
        <v>11.583333333333334</v>
      </c>
      <c r="H26" s="4">
        <f t="shared" si="19"/>
        <v>11.583333333333334</v>
      </c>
    </row>
    <row r="27" spans="1:21" x14ac:dyDescent="0.25">
      <c r="B27" s="2">
        <f t="shared" si="20"/>
        <v>-1.1958333333333329</v>
      </c>
      <c r="C27" s="2">
        <f t="shared" si="21"/>
        <v>-0.20833333333333393</v>
      </c>
      <c r="D27" s="2">
        <f t="shared" si="22"/>
        <v>1.4041666666666668</v>
      </c>
      <c r="F27" s="4">
        <f t="shared" si="23"/>
        <v>11.583333333333334</v>
      </c>
      <c r="G27" s="4">
        <f t="shared" si="19"/>
        <v>11.583333333333334</v>
      </c>
      <c r="H27" s="4">
        <f t="shared" si="19"/>
        <v>11.583333333333334</v>
      </c>
    </row>
    <row r="28" spans="1:21" x14ac:dyDescent="0.25">
      <c r="B28" s="2">
        <f t="shared" si="20"/>
        <v>-1.1958333333333329</v>
      </c>
      <c r="C28" s="2">
        <f t="shared" si="21"/>
        <v>-0.20833333333333393</v>
      </c>
      <c r="D28" s="2">
        <f t="shared" si="22"/>
        <v>1.4041666666666668</v>
      </c>
      <c r="F28" s="4">
        <f t="shared" si="23"/>
        <v>11.583333333333334</v>
      </c>
      <c r="G28" s="4">
        <f t="shared" si="19"/>
        <v>11.583333333333334</v>
      </c>
      <c r="H28" s="4">
        <f t="shared" si="19"/>
        <v>11.583333333333334</v>
      </c>
    </row>
    <row r="29" spans="1:21" x14ac:dyDescent="0.25">
      <c r="B29" s="2">
        <f t="shared" si="20"/>
        <v>-1.1958333333333329</v>
      </c>
      <c r="C29" s="2">
        <f t="shared" si="21"/>
        <v>-0.20833333333333393</v>
      </c>
      <c r="D29" s="2">
        <f t="shared" si="22"/>
        <v>1.4041666666666668</v>
      </c>
      <c r="F29" s="4">
        <f t="shared" si="23"/>
        <v>11.583333333333334</v>
      </c>
      <c r="G29" s="4">
        <f t="shared" si="19"/>
        <v>11.583333333333334</v>
      </c>
      <c r="H29" s="4">
        <f t="shared" si="19"/>
        <v>11.583333333333334</v>
      </c>
    </row>
    <row r="32" spans="1:21" x14ac:dyDescent="0.25">
      <c r="A32" s="1" t="s">
        <v>27</v>
      </c>
      <c r="B32" s="1" t="s">
        <v>31</v>
      </c>
      <c r="C32" s="1" t="s">
        <v>33</v>
      </c>
      <c r="D32" s="1" t="s">
        <v>34</v>
      </c>
      <c r="E32" s="1" t="s">
        <v>35</v>
      </c>
      <c r="F32" s="1" t="s">
        <v>36</v>
      </c>
    </row>
    <row r="33" spans="1:6" x14ac:dyDescent="0.25">
      <c r="A33" s="1" t="s">
        <v>28</v>
      </c>
      <c r="B33" s="1">
        <v>7</v>
      </c>
      <c r="C33" s="1">
        <f>3*SUMSQ(F13:F20)</f>
        <v>34.079999999999984</v>
      </c>
      <c r="D33" s="1">
        <f>C33/B33</f>
        <v>4.8685714285714266</v>
      </c>
      <c r="E33" s="1">
        <f>D33/D35</f>
        <v>2.9670257917073681</v>
      </c>
      <c r="F33" s="1">
        <f>FDIST(E33,7,14)</f>
        <v>3.9548089907725528E-2</v>
      </c>
    </row>
    <row r="34" spans="1:6" x14ac:dyDescent="0.25">
      <c r="A34" s="1" t="s">
        <v>29</v>
      </c>
      <c r="B34" s="1">
        <v>2</v>
      </c>
      <c r="C34" s="1">
        <f>8*SUMSQ(B22:D22)</f>
        <v>27.560833333333328</v>
      </c>
      <c r="D34" s="1">
        <f t="shared" ref="D34:D35" si="24">C34/B34</f>
        <v>13.780416666666664</v>
      </c>
      <c r="E34" s="1">
        <f>D34/D35</f>
        <v>8.3981209417053577</v>
      </c>
      <c r="F34" s="1">
        <f>FDIST(E34,2,14)</f>
        <v>4.0124736680364143E-3</v>
      </c>
    </row>
    <row r="35" spans="1:6" x14ac:dyDescent="0.25">
      <c r="A35" s="1" t="s">
        <v>30</v>
      </c>
      <c r="B35" s="1">
        <v>14</v>
      </c>
      <c r="C35" s="1">
        <f>C36-C33-C34</f>
        <v>22.972500000000828</v>
      </c>
      <c r="D35" s="1">
        <f t="shared" si="24"/>
        <v>1.6408928571429162</v>
      </c>
    </row>
    <row r="36" spans="1:6" x14ac:dyDescent="0.25">
      <c r="A36" s="1" t="s">
        <v>32</v>
      </c>
      <c r="B36" s="1">
        <v>23</v>
      </c>
      <c r="C36" s="1">
        <f>SUMSQ(B13:D20)-3*8*E21^2</f>
        <v>84.61333333333414</v>
      </c>
    </row>
    <row r="37" spans="1:6" x14ac:dyDescent="0.25">
      <c r="C37" s="1">
        <f>SUMSQ(K13:M20)</f>
        <v>22.972499999999993</v>
      </c>
    </row>
    <row r="38" spans="1:6" x14ac:dyDescent="0.25">
      <c r="A38" s="1" t="s">
        <v>39</v>
      </c>
      <c r="B38" s="1">
        <f>SQRT(2*D35/3)*TINV(0.05,14.5)</f>
        <v>2.2432547094423629</v>
      </c>
      <c r="C38" s="1" t="s">
        <v>11</v>
      </c>
      <c r="D38" s="1">
        <v>14.166666666666666</v>
      </c>
      <c r="E38" s="1" t="s">
        <v>83</v>
      </c>
    </row>
    <row r="39" spans="1:6" x14ac:dyDescent="0.25">
      <c r="C39" s="1" t="s">
        <v>5</v>
      </c>
      <c r="D39" s="1">
        <v>12.366666666666667</v>
      </c>
      <c r="E39" s="1" t="s">
        <v>84</v>
      </c>
    </row>
    <row r="40" spans="1:6" x14ac:dyDescent="0.25">
      <c r="C40" s="1" t="s">
        <v>15</v>
      </c>
      <c r="D40" s="1">
        <v>11.866666666666667</v>
      </c>
      <c r="E40" s="1" t="s">
        <v>85</v>
      </c>
    </row>
    <row r="41" spans="1:6" x14ac:dyDescent="0.25">
      <c r="C41" s="1" t="s">
        <v>7</v>
      </c>
      <c r="D41" s="1">
        <v>11.366666666666667</v>
      </c>
      <c r="E41" s="1" t="s">
        <v>86</v>
      </c>
    </row>
    <row r="42" spans="1:6" x14ac:dyDescent="0.25">
      <c r="C42" s="1" t="s">
        <v>17</v>
      </c>
      <c r="D42" s="1">
        <v>11.366666666666667</v>
      </c>
      <c r="E42" s="1" t="s">
        <v>85</v>
      </c>
    </row>
    <row r="43" spans="1:6" x14ac:dyDescent="0.25">
      <c r="C43" s="1" t="s">
        <v>13</v>
      </c>
      <c r="D43" s="1">
        <v>10.833333333333334</v>
      </c>
      <c r="E43" s="1" t="s">
        <v>85</v>
      </c>
    </row>
    <row r="44" spans="1:6" x14ac:dyDescent="0.25">
      <c r="C44" s="1" t="s">
        <v>3</v>
      </c>
      <c r="D44" s="1">
        <v>10.733333333333334</v>
      </c>
      <c r="E44" s="1" t="s">
        <v>85</v>
      </c>
    </row>
    <row r="45" spans="1:6" x14ac:dyDescent="0.25">
      <c r="C45" s="1" t="s">
        <v>9</v>
      </c>
      <c r="D45" s="1">
        <v>9.9666666666666668</v>
      </c>
      <c r="E45" s="1" t="s">
        <v>85</v>
      </c>
    </row>
    <row r="46" spans="1:6" x14ac:dyDescent="0.25">
      <c r="A46" s="1" t="s">
        <v>98</v>
      </c>
      <c r="B46" s="1">
        <v>3.1583000000000001</v>
      </c>
      <c r="C46" s="1">
        <v>3.1583000000000001</v>
      </c>
    </row>
    <row r="47" spans="1:6" x14ac:dyDescent="0.25">
      <c r="A47" s="1" t="s">
        <v>99</v>
      </c>
      <c r="B47" s="1">
        <v>16</v>
      </c>
      <c r="C47" s="1">
        <v>16</v>
      </c>
    </row>
    <row r="48" spans="1:6" x14ac:dyDescent="0.25">
      <c r="A48" s="1" t="s">
        <v>100</v>
      </c>
      <c r="B48" s="1">
        <f>SQRT(B46/3)</f>
        <v>1.0260441835840535</v>
      </c>
      <c r="C48" s="1">
        <f>SQRT(C46/3)</f>
        <v>1.0260441835840535</v>
      </c>
    </row>
    <row r="49" spans="1:3" x14ac:dyDescent="0.25">
      <c r="A49" s="1" t="s">
        <v>103</v>
      </c>
      <c r="B49" s="1">
        <f>TINV(0.05,14.8)</f>
        <v>2.1447866879178044</v>
      </c>
    </row>
    <row r="50" spans="1:3" x14ac:dyDescent="0.25">
      <c r="B50" s="1">
        <f>TDIST(B49,14,2)</f>
        <v>4.9999999999999933E-2</v>
      </c>
    </row>
    <row r="51" spans="1:3" x14ac:dyDescent="0.25">
      <c r="A51" s="1" t="s">
        <v>102</v>
      </c>
      <c r="B51" s="1">
        <f>SQRT(2*B46/3)*TINV(0.05,16)</f>
        <v>3.0760792568911115</v>
      </c>
      <c r="C51" s="1">
        <f>SQRT(2*C46/3)*TINV(0.025,16)</f>
        <v>3.5882592091892356</v>
      </c>
    </row>
    <row r="52" spans="1:3" x14ac:dyDescent="0.25">
      <c r="A52" s="1" t="s">
        <v>101</v>
      </c>
      <c r="B52" s="1">
        <f>SQRT(2*B46/3)*TINV(0.01,16)</f>
        <v>4.2381873218351238</v>
      </c>
      <c r="C52" s="1">
        <f>SQRT(2*C46/3)*TINV(0.01,16)</f>
        <v>4.2381873218351238</v>
      </c>
    </row>
  </sheetData>
  <sortState ref="O2:Q25">
    <sortCondition ref="Q1:Q24"/>
  </sortState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ANOVA-OneFactor</vt:lpstr>
      <vt:lpstr>ANOVA-CRD</vt:lpstr>
      <vt:lpstr>ANOVA-RBD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2014-11-03T02:17:37Z</dcterms:modified>
</cp:coreProperties>
</file>